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аронова\Documents\Документы Совета\решения 7 созыва\2024\Решения\2024.06.18\2_О внес.изменений и дополнений в решение о бюджете округа 2024-2026\"/>
    </mc:Choice>
  </mc:AlternateContent>
  <bookViews>
    <workbookView xWindow="0" yWindow="0" windowWidth="23040" windowHeight="8370"/>
  </bookViews>
  <sheets>
    <sheet name="Документ" sheetId="2" r:id="rId1"/>
  </sheets>
  <definedNames>
    <definedName name="_xlnm.Print_Titles" localSheetId="0">Документ!$10:$10</definedName>
  </definedNames>
  <calcPr calcId="152511"/>
</workbook>
</file>

<file path=xl/calcChain.xml><?xml version="1.0" encoding="utf-8"?>
<calcChain xmlns="http://schemas.openxmlformats.org/spreadsheetml/2006/main">
  <c r="D17" i="2" l="1"/>
  <c r="D32" i="2"/>
  <c r="D29" i="2"/>
  <c r="D44" i="2"/>
  <c r="D26" i="2"/>
  <c r="D31" i="2"/>
  <c r="D28" i="2" s="1"/>
  <c r="D30" i="2"/>
  <c r="D19" i="2"/>
  <c r="D48" i="2"/>
  <c r="D36" i="2"/>
  <c r="D51" i="2"/>
  <c r="D41" i="2"/>
  <c r="D39" i="2" s="1"/>
  <c r="D38" i="2"/>
  <c r="D16" i="2"/>
  <c r="D14" i="2"/>
  <c r="D13" i="2"/>
  <c r="D37" i="2"/>
  <c r="D35" i="2"/>
  <c r="D34" i="2"/>
  <c r="D40" i="2"/>
  <c r="D49" i="2"/>
  <c r="D47" i="2" s="1"/>
  <c r="E31" i="2"/>
  <c r="E30" i="2"/>
  <c r="E28" i="2" s="1"/>
  <c r="D50" i="2"/>
  <c r="D45" i="2"/>
  <c r="F35" i="2"/>
  <c r="F31" i="2"/>
  <c r="F30" i="2"/>
  <c r="F26" i="2"/>
  <c r="E26" i="2"/>
  <c r="D25" i="2"/>
  <c r="E35" i="2"/>
  <c r="F40" i="2"/>
  <c r="E40" i="2"/>
  <c r="F45" i="2"/>
  <c r="E45" i="2"/>
  <c r="F44" i="2"/>
  <c r="E44" i="2"/>
  <c r="F15" i="2"/>
  <c r="E15" i="2"/>
  <c r="D15" i="2"/>
  <c r="F55" i="2"/>
  <c r="E55" i="2"/>
  <c r="D55" i="2"/>
  <c r="F52" i="2"/>
  <c r="E52" i="2"/>
  <c r="D52" i="2"/>
  <c r="F47" i="2"/>
  <c r="E47" i="2"/>
  <c r="F42" i="2"/>
  <c r="E42" i="2"/>
  <c r="D42" i="2"/>
  <c r="E33" i="2"/>
  <c r="F28" i="2"/>
  <c r="F24" i="2"/>
  <c r="E24" i="2"/>
  <c r="F20" i="2"/>
  <c r="E20" i="2"/>
  <c r="D20" i="2"/>
  <c r="F36" i="2"/>
  <c r="F33" i="2" s="1"/>
  <c r="F38" i="2"/>
  <c r="D11" i="2" l="1"/>
  <c r="D57" i="2" s="1"/>
  <c r="F11" i="2"/>
  <c r="D33" i="2"/>
  <c r="D24" i="2"/>
  <c r="F19" i="2"/>
  <c r="E19" i="2"/>
  <c r="E11" i="2" s="1"/>
  <c r="F41" i="2" l="1"/>
  <c r="F39" i="2" s="1"/>
  <c r="F57" i="2" s="1"/>
  <c r="E41" i="2"/>
  <c r="E39" i="2" s="1"/>
  <c r="E57" i="2" s="1"/>
</calcChain>
</file>

<file path=xl/sharedStrings.xml><?xml version="1.0" encoding="utf-8"?>
<sst xmlns="http://schemas.openxmlformats.org/spreadsheetml/2006/main" count="150" uniqueCount="73">
  <si>
    <t>к Решению Совета народных депутатов</t>
  </si>
  <si>
    <t>тыс. рублей</t>
  </si>
  <si>
    <t>Наименование</t>
  </si>
  <si>
    <t>Раздел</t>
  </si>
  <si>
    <t>Подраздел</t>
  </si>
  <si>
    <t>2024 год</t>
  </si>
  <si>
    <t>2025 год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</si>
  <si>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</si>
  <si>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</si>
  <si>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</si>
  <si>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Судебная система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</si>
  <si>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</si>
  <si>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</si>
  <si>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</si>
  <si>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</si>
  <si>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</si>
  <si>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</si>
  <si>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</si>
  <si>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</si>
  <si>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</si>
  <si>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</si>
  <si>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</si>
  <si>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</si>
  <si>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</si>
  <si>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</si>
  <si>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</si>
  <si>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</si>
  <si>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</si>
  <si>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</si>
  <si>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</si>
  <si>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</si>
  <si>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</si>
  <si>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</si>
  <si>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</si>
  <si>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</si>
  <si>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</si>
  <si>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</si>
  <si>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</si>
  <si>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</si>
  <si>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</si>
  <si>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</si>
  <si>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</si>
  <si>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  Массовый спорт</t>
  </si>
  <si>
    <t xml:space="preserve">    Спорт высших достижений</t>
  </si>
  <si>
    <t xml:space="preserve">    Другие вопросы в области физической культуры и спорта</t>
  </si>
  <si>
    <t xml:space="preserve">  СРЕДСТВА МАССОВОЙ ИНФОРМАЦИИ</t>
  </si>
  <si>
    <t xml:space="preserve">    Телевидение и радиовещание</t>
  </si>
  <si>
    <t xml:space="preserve">    Периодическая печать и издательства</t>
  </si>
  <si>
    <t xml:space="preserve">  ОБСЛУЖИВАНИЕ ГОСУДАРСТВЕННОГО (МУНИЦИПАЛЬНОГО) ДОЛГА</t>
  </si>
  <si>
    <t xml:space="preserve">    Обслуживание государственного (муниципального) внутреннего долга</t>
  </si>
  <si>
    <t>01</t>
  </si>
  <si>
    <t>00</t>
  </si>
  <si>
    <t>02</t>
  </si>
  <si>
    <t>03</t>
  </si>
  <si>
    <t>04</t>
  </si>
  <si>
    <t>05</t>
  </si>
  <si>
    <t>06</t>
  </si>
  <si>
    <t>11</t>
  </si>
  <si>
    <t>13</t>
  </si>
  <si>
    <t>10</t>
  </si>
  <si>
    <t>14</t>
  </si>
  <si>
    <t>09</t>
  </si>
  <si>
    <t>12</t>
  </si>
  <si>
    <t>07</t>
  </si>
  <si>
    <t>08</t>
  </si>
  <si>
    <t>Всего расходов:</t>
  </si>
  <si>
    <t>Приложение № 4</t>
  </si>
  <si>
    <t>Распределение бюджетных ассигнований бюджета округа Муром по разделам и подразделам классификации расходов бюджетов на 2024 год и плановый период 2025 и 2026 годов</t>
  </si>
  <si>
    <t>2026 год</t>
  </si>
  <si>
    <t xml:space="preserve">    Обеспечение проведения выборов и референдумов</t>
  </si>
  <si>
    <t xml:space="preserve">    Транспорт</t>
  </si>
  <si>
    <t xml:space="preserve">    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</si>
  <si>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от 18.06.2024 № 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</si>
</sst>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2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Arial Cy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4" fontId="3" fillId="2" borderId="2">
      <alignment horizontal="right" vertical="top" shrinkToFit="1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</cellStyleXfs>
  <cellXfs count="34">
    <xf numFmtId="0" fontId="0" fillId="0" borderId="0" xfId="0"/>
    <xf numFmtId="0" fontId="7" fillId="0" borderId="1" xfId="2" applyNumberFormat="1" applyFont="1" applyFill="1" applyProtection="1"/>
    <xf numFmtId="0" fontId="8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10" fillId="0" borderId="2" xfId="4" applyNumberFormat="1" applyFont="1" applyFill="1" applyProtection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1" xfId="1" applyNumberFormat="1" applyFont="1" applyFill="1" applyAlignment="1" applyProtection="1">
      <alignment horizontal="center" wrapText="1"/>
    </xf>
    <xf numFmtId="0" fontId="10" fillId="0" borderId="1" xfId="1" applyFont="1" applyFill="1" applyAlignment="1">
      <alignment horizontal="center" wrapText="1"/>
    </xf>
    <xf numFmtId="0" fontId="9" fillId="0" borderId="0" xfId="0" applyFont="1" applyFill="1" applyAlignment="1" applyProtection="1">
      <alignment horizontal="right"/>
      <protection locked="0"/>
    </xf>
    <xf numFmtId="164" fontId="7" fillId="0" borderId="1" xfId="2" applyNumberFormat="1" applyFont="1" applyFill="1" applyProtection="1"/>
    <xf numFmtId="0" fontId="9" fillId="0" borderId="0" xfId="0" applyFont="1" applyFill="1" applyAlignment="1" applyProtection="1">
      <alignment horizontal="right"/>
      <protection locked="0"/>
    </xf>
    <xf numFmtId="165" fontId="7" fillId="0" borderId="1" xfId="2" applyNumberFormat="1" applyFont="1" applyFill="1" applyProtection="1"/>
    <xf numFmtId="165" fontId="8" fillId="0" borderId="0" xfId="0" applyNumberFormat="1" applyFont="1" applyFill="1" applyProtection="1">
      <protection locked="0"/>
    </xf>
    <xf numFmtId="4" fontId="8" fillId="0" borderId="0" xfId="0" applyNumberFormat="1" applyFont="1" applyFill="1" applyProtection="1">
      <protection locked="0"/>
    </xf>
    <xf numFmtId="0" fontId="11" fillId="0" borderId="2" xfId="5" applyNumberFormat="1" applyFont="1" applyFill="1" applyAlignment="1" applyProtection="1">
      <alignment horizontal="left" vertical="center" wrapText="1"/>
    </xf>
    <xf numFmtId="1" fontId="11" fillId="0" borderId="2" xfId="6" applyNumberFormat="1" applyFont="1" applyFill="1" applyAlignment="1" applyProtection="1">
      <alignment horizontal="center" vertical="center" shrinkToFit="1"/>
    </xf>
    <xf numFmtId="0" fontId="10" fillId="0" borderId="2" xfId="5" applyNumberFormat="1" applyFont="1" applyFill="1" applyAlignment="1" applyProtection="1">
      <alignment horizontal="left" vertical="center" wrapText="1"/>
    </xf>
    <xf numFmtId="1" fontId="10" fillId="0" borderId="2" xfId="6" applyNumberFormat="1" applyFont="1" applyFill="1" applyAlignment="1" applyProtection="1">
      <alignment horizontal="center" vertical="center" shrinkToFit="1"/>
    </xf>
    <xf numFmtId="164" fontId="11" fillId="0" borderId="2" xfId="24" applyNumberFormat="1" applyFont="1" applyFill="1" applyAlignment="1" applyProtection="1">
      <alignment horizontal="center" vertical="center" shrinkToFit="1"/>
    </xf>
    <xf numFmtId="164" fontId="10" fillId="0" borderId="2" xfId="24" applyNumberFormat="1" applyFont="1" applyFill="1" applyAlignment="1" applyProtection="1">
      <alignment horizontal="center" vertical="center" shrinkToFit="1"/>
    </xf>
    <xf numFmtId="164" fontId="10" fillId="0" borderId="5" xfId="24" applyNumberFormat="1" applyFont="1" applyFill="1" applyBorder="1" applyAlignment="1" applyProtection="1">
      <alignment horizontal="center" vertical="center" shrinkToFit="1"/>
    </xf>
    <xf numFmtId="164" fontId="11" fillId="0" borderId="4" xfId="25" applyNumberFormat="1" applyFont="1" applyFill="1" applyBorder="1" applyAlignment="1" applyProtection="1">
      <alignment horizontal="center" vertical="center" shrinkToFit="1"/>
    </xf>
    <xf numFmtId="0" fontId="11" fillId="0" borderId="6" xfId="9" applyNumberFormat="1" applyFont="1" applyFill="1" applyBorder="1" applyAlignment="1" applyProtection="1">
      <alignment horizontal="center" vertical="center"/>
    </xf>
    <xf numFmtId="0" fontId="11" fillId="0" borderId="7" xfId="9" applyFont="1" applyFill="1" applyBorder="1" applyAlignment="1">
      <alignment horizontal="center" vertical="center"/>
    </xf>
    <xf numFmtId="0" fontId="11" fillId="0" borderId="8" xfId="9" applyFont="1" applyFill="1" applyBorder="1" applyAlignment="1">
      <alignment horizontal="center" vertical="center"/>
    </xf>
    <xf numFmtId="0" fontId="7" fillId="0" borderId="1" xfId="12" applyNumberFormat="1" applyFont="1" applyFill="1" applyProtection="1">
      <alignment horizontal="left" wrapText="1"/>
    </xf>
    <xf numFmtId="0" fontId="7" fillId="0" borderId="1" xfId="12" applyFont="1" applyFill="1">
      <alignment horizontal="left" wrapText="1"/>
    </xf>
    <xf numFmtId="0" fontId="9" fillId="0" borderId="0" xfId="0" applyFont="1" applyFill="1" applyAlignment="1" applyProtection="1">
      <alignment horizontal="right"/>
      <protection locked="0"/>
    </xf>
    <xf numFmtId="0" fontId="11" fillId="0" borderId="1" xfId="1" applyNumberFormat="1" applyFont="1" applyFill="1" applyAlignment="1" applyProtection="1">
      <alignment horizontal="center" wrapText="1"/>
    </xf>
    <xf numFmtId="0" fontId="11" fillId="0" borderId="1" xfId="1" applyFont="1" applyFill="1" applyAlignment="1">
      <alignment horizontal="center" wrapText="1"/>
    </xf>
    <xf numFmtId="0" fontId="10" fillId="0" borderId="1" xfId="1" applyNumberFormat="1" applyFont="1" applyFill="1" applyProtection="1">
      <alignment horizontal="center"/>
    </xf>
    <xf numFmtId="0" fontId="10" fillId="0" borderId="1" xfId="1" applyFont="1" applyFill="1">
      <alignment horizontal="center"/>
    </xf>
    <xf numFmtId="0" fontId="10" fillId="0" borderId="1" xfId="3" applyNumberFormat="1" applyFont="1" applyFill="1" applyProtection="1">
      <alignment horizontal="right"/>
    </xf>
    <xf numFmtId="0" fontId="10" fillId="0" borderId="1" xfId="3" applyFont="1" applyFill="1">
      <alignment horizontal="right"/>
    </xf>
  </cellXfs>
  <cellStyles count="27">
    <cellStyle name="br" xfId="15"/>
    <cellStyle name="col" xfId="14"/>
    <cellStyle name="st23" xfId="25"/>
    <cellStyle name="st24" xfId="26"/>
    <cellStyle name="st25" xfId="2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tabSelected="1" zoomScaleNormal="100" zoomScaleSheetLayoutView="100" workbookViewId="0">
      <pane ySplit="10" topLeftCell="A55" activePane="bottomLeft" state="frozen"/>
      <selection pane="bottomLeft" activeCell="H61" sqref="H61"/>
    </sheetView>
  </sheetViews>
  <sheetFormatPr defaultColWidth="8.85546875" defaultRowHeight="15.75" outlineLevelRow="1" x14ac:dyDescent="0.25"/>
  <cols>
    <col min="1" max="1" width="46.5703125" style="2" customWidth="1"/>
    <col min="2" max="2" width="10.5703125" style="2" customWidth="1"/>
    <col min="3" max="3" width="11" style="2" customWidth="1"/>
    <col min="4" max="4" width="18.42578125" style="2" customWidth="1"/>
    <col min="5" max="5" width="17" style="2" customWidth="1"/>
    <col min="6" max="6" width="19.140625" style="2" customWidth="1"/>
    <col min="7" max="7" width="28" style="2" customWidth="1"/>
    <col min="8" max="8" width="17.140625" style="2" customWidth="1"/>
    <col min="9" max="16384" width="8.85546875" style="2"/>
  </cols>
  <sheetData>
    <row r="1" spans="1:7" x14ac:dyDescent="0.25">
      <c r="A1" s="3"/>
      <c r="B1" s="3"/>
      <c r="C1" s="3"/>
      <c r="D1" s="3"/>
      <c r="E1" s="3"/>
      <c r="F1" s="10" t="s">
        <v>66</v>
      </c>
    </row>
    <row r="2" spans="1:7" x14ac:dyDescent="0.25">
      <c r="A2" s="3"/>
      <c r="B2" s="3"/>
      <c r="C2" s="3"/>
      <c r="D2" s="27" t="s">
        <v>0</v>
      </c>
      <c r="E2" s="27"/>
      <c r="F2" s="27"/>
    </row>
    <row r="3" spans="1:7" x14ac:dyDescent="0.25">
      <c r="A3" s="3"/>
      <c r="B3" s="3"/>
      <c r="C3" s="3"/>
      <c r="D3" s="8"/>
      <c r="E3" s="27" t="s">
        <v>72</v>
      </c>
      <c r="F3" s="27"/>
    </row>
    <row r="4" spans="1:7" x14ac:dyDescent="0.25">
      <c r="A4" s="3"/>
      <c r="B4" s="3"/>
      <c r="C4" s="3"/>
      <c r="D4" s="3"/>
      <c r="E4" s="5"/>
      <c r="F4" s="5"/>
    </row>
    <row r="5" spans="1:7" x14ac:dyDescent="0.25">
      <c r="A5" s="3"/>
      <c r="B5" s="3"/>
      <c r="C5" s="3"/>
      <c r="D5" s="3"/>
      <c r="E5" s="5"/>
      <c r="F5" s="5"/>
    </row>
    <row r="6" spans="1:7" ht="33.75" customHeight="1" x14ac:dyDescent="0.25">
      <c r="A6" s="28" t="s">
        <v>67</v>
      </c>
      <c r="B6" s="29"/>
      <c r="C6" s="29"/>
      <c r="D6" s="29"/>
      <c r="E6" s="29"/>
      <c r="F6" s="29"/>
      <c r="G6" s="1"/>
    </row>
    <row r="7" spans="1:7" ht="15" customHeight="1" x14ac:dyDescent="0.25">
      <c r="A7" s="6"/>
      <c r="B7" s="7"/>
      <c r="C7" s="7"/>
      <c r="D7" s="7"/>
      <c r="E7" s="7"/>
      <c r="F7" s="7"/>
      <c r="G7" s="1"/>
    </row>
    <row r="8" spans="1:7" x14ac:dyDescent="0.25">
      <c r="A8" s="30"/>
      <c r="B8" s="31"/>
      <c r="C8" s="31"/>
      <c r="D8" s="31"/>
      <c r="E8" s="31"/>
      <c r="F8" s="31"/>
      <c r="G8" s="1"/>
    </row>
    <row r="9" spans="1:7" x14ac:dyDescent="0.25">
      <c r="A9" s="32" t="s">
        <v>1</v>
      </c>
      <c r="B9" s="33"/>
      <c r="C9" s="33"/>
      <c r="D9" s="33"/>
      <c r="E9" s="33"/>
      <c r="F9" s="33"/>
      <c r="G9" s="1"/>
    </row>
    <row r="10" spans="1:7" ht="21" customHeight="1" x14ac:dyDescent="0.25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68</v>
      </c>
      <c r="G10" s="1"/>
    </row>
    <row r="11" spans="1:7" ht="18.75" customHeight="1" x14ac:dyDescent="0.25">
      <c r="A11" s="14" t="s">
        <v>7</v>
      </c>
      <c r="B11" s="15" t="s">
        <v>50</v>
      </c>
      <c r="C11" s="15" t="s">
        <v>51</v>
      </c>
      <c r="D11" s="18">
        <f>D12+D13+D14+D15+D16+D17+D18+D19</f>
        <v>235610.22096000006</v>
      </c>
      <c r="E11" s="18">
        <f>E12+E13+E14+E15+E16+E17+E18+E19</f>
        <v>226591</v>
      </c>
      <c r="F11" s="18">
        <f>F12+F13+F14+F15+F16+F17+F18+F19</f>
        <v>223263.9</v>
      </c>
      <c r="G11" s="1"/>
    </row>
    <row r="12" spans="1:7" ht="49.5" customHeight="1" outlineLevel="1" x14ac:dyDescent="0.25">
      <c r="A12" s="16" t="s">
        <v>8</v>
      </c>
      <c r="B12" s="17" t="s">
        <v>50</v>
      </c>
      <c r="C12" s="17" t="s">
        <v>52</v>
      </c>
      <c r="D12" s="19">
        <v>1772.6</v>
      </c>
      <c r="E12" s="19">
        <v>1772.6</v>
      </c>
      <c r="F12" s="19">
        <v>1772.6</v>
      </c>
      <c r="G12" s="1"/>
    </row>
    <row r="13" spans="1:7" ht="64.5" customHeight="1" outlineLevel="1" x14ac:dyDescent="0.25">
      <c r="A13" s="16" t="s">
        <v>9</v>
      </c>
      <c r="B13" s="17" t="s">
        <v>50</v>
      </c>
      <c r="C13" s="17" t="s">
        <v>53</v>
      </c>
      <c r="D13" s="19">
        <f>10434.5+223.2</f>
        <v>10657.7</v>
      </c>
      <c r="E13" s="19">
        <v>10061.799999999999</v>
      </c>
      <c r="F13" s="19">
        <v>10007.4</v>
      </c>
      <c r="G13" s="1"/>
    </row>
    <row r="14" spans="1:7" ht="79.5" customHeight="1" outlineLevel="1" x14ac:dyDescent="0.25">
      <c r="A14" s="16" t="s">
        <v>71</v>
      </c>
      <c r="B14" s="17" t="s">
        <v>50</v>
      </c>
      <c r="C14" s="17" t="s">
        <v>54</v>
      </c>
      <c r="D14" s="19">
        <f>52651.4+10.5+3138</f>
        <v>55799.9</v>
      </c>
      <c r="E14" s="19">
        <v>47359.9</v>
      </c>
      <c r="F14" s="19">
        <v>46595.3</v>
      </c>
      <c r="G14" s="1"/>
    </row>
    <row r="15" spans="1:7" outlineLevel="1" x14ac:dyDescent="0.25">
      <c r="A15" s="16" t="s">
        <v>10</v>
      </c>
      <c r="B15" s="17" t="s">
        <v>50</v>
      </c>
      <c r="C15" s="17" t="s">
        <v>55</v>
      </c>
      <c r="D15" s="19">
        <f>2.2+39.1</f>
        <v>41.300000000000004</v>
      </c>
      <c r="E15" s="19">
        <f>2.2+40.1</f>
        <v>42.300000000000004</v>
      </c>
      <c r="F15" s="19">
        <f>2.2+372.6</f>
        <v>374.8</v>
      </c>
      <c r="G15" s="1"/>
    </row>
    <row r="16" spans="1:7" ht="63" outlineLevel="1" x14ac:dyDescent="0.25">
      <c r="A16" s="16" t="s">
        <v>11</v>
      </c>
      <c r="B16" s="17" t="s">
        <v>50</v>
      </c>
      <c r="C16" s="17" t="s">
        <v>56</v>
      </c>
      <c r="D16" s="19">
        <f>19743.2+1255.6</f>
        <v>20998.799999999999</v>
      </c>
      <c r="E16" s="19">
        <v>17647.099999999999</v>
      </c>
      <c r="F16" s="19">
        <v>17341.2</v>
      </c>
      <c r="G16" s="1"/>
    </row>
    <row r="17" spans="1:8" ht="31.5" outlineLevel="1" x14ac:dyDescent="0.25">
      <c r="A17" s="16" t="s">
        <v>69</v>
      </c>
      <c r="B17" s="17" t="s">
        <v>50</v>
      </c>
      <c r="C17" s="17" t="s">
        <v>63</v>
      </c>
      <c r="D17" s="19">
        <f>14628.7+1966.2</f>
        <v>16594.900000000001</v>
      </c>
      <c r="E17" s="19">
        <v>0</v>
      </c>
      <c r="F17" s="19">
        <v>0</v>
      </c>
      <c r="G17" s="1"/>
    </row>
    <row r="18" spans="1:8" outlineLevel="1" x14ac:dyDescent="0.25">
      <c r="A18" s="16" t="s">
        <v>12</v>
      </c>
      <c r="B18" s="17" t="s">
        <v>50</v>
      </c>
      <c r="C18" s="17" t="s">
        <v>57</v>
      </c>
      <c r="D18" s="19">
        <v>891.3</v>
      </c>
      <c r="E18" s="19">
        <v>891.3</v>
      </c>
      <c r="F18" s="19">
        <v>891.3</v>
      </c>
      <c r="G18" s="1"/>
    </row>
    <row r="19" spans="1:8" outlineLevel="1" x14ac:dyDescent="0.25">
      <c r="A19" s="16" t="s">
        <v>13</v>
      </c>
      <c r="B19" s="17" t="s">
        <v>50</v>
      </c>
      <c r="C19" s="17" t="s">
        <v>58</v>
      </c>
      <c r="D19" s="19">
        <f>124749.1+7986.6+178.5+124.832-10.5+1926.928+1691.872-9550.4+1425.3+331.48896</f>
        <v>128853.72096000004</v>
      </c>
      <c r="E19" s="19">
        <f>139316+9500</f>
        <v>148816</v>
      </c>
      <c r="F19" s="19">
        <f>141281.3+5000</f>
        <v>146281.29999999999</v>
      </c>
      <c r="G19" s="1"/>
    </row>
    <row r="20" spans="1:8" ht="46.15" customHeight="1" x14ac:dyDescent="0.25">
      <c r="A20" s="14" t="s">
        <v>14</v>
      </c>
      <c r="B20" s="15" t="s">
        <v>53</v>
      </c>
      <c r="C20" s="15" t="s">
        <v>51</v>
      </c>
      <c r="D20" s="18">
        <f>D21+D22+D23</f>
        <v>27682</v>
      </c>
      <c r="E20" s="18">
        <f>E21+E22+E23</f>
        <v>27107.3</v>
      </c>
      <c r="F20" s="18">
        <f>F21+F22+F23</f>
        <v>27107.3</v>
      </c>
      <c r="G20" s="9"/>
    </row>
    <row r="21" spans="1:8" outlineLevel="1" x14ac:dyDescent="0.25">
      <c r="A21" s="16" t="s">
        <v>15</v>
      </c>
      <c r="B21" s="17" t="s">
        <v>53</v>
      </c>
      <c r="C21" s="17" t="s">
        <v>54</v>
      </c>
      <c r="D21" s="19">
        <v>7894</v>
      </c>
      <c r="E21" s="19">
        <v>7894</v>
      </c>
      <c r="F21" s="19">
        <v>7894</v>
      </c>
      <c r="G21" s="1"/>
    </row>
    <row r="22" spans="1:8" ht="63" outlineLevel="1" x14ac:dyDescent="0.25">
      <c r="A22" s="16" t="s">
        <v>16</v>
      </c>
      <c r="B22" s="17" t="s">
        <v>53</v>
      </c>
      <c r="C22" s="17" t="s">
        <v>59</v>
      </c>
      <c r="D22" s="19">
        <v>18673.3</v>
      </c>
      <c r="E22" s="19">
        <v>18673.3</v>
      </c>
      <c r="F22" s="19">
        <v>18673.3</v>
      </c>
      <c r="G22" s="1"/>
    </row>
    <row r="23" spans="1:8" ht="47.25" outlineLevel="1" x14ac:dyDescent="0.25">
      <c r="A23" s="16" t="s">
        <v>17</v>
      </c>
      <c r="B23" s="17" t="s">
        <v>53</v>
      </c>
      <c r="C23" s="17" t="s">
        <v>60</v>
      </c>
      <c r="D23" s="19">
        <v>1114.7</v>
      </c>
      <c r="E23" s="19">
        <v>540</v>
      </c>
      <c r="F23" s="19">
        <v>540</v>
      </c>
      <c r="G23" s="1"/>
    </row>
    <row r="24" spans="1:8" x14ac:dyDescent="0.25">
      <c r="A24" s="14" t="s">
        <v>18</v>
      </c>
      <c r="B24" s="15" t="s">
        <v>54</v>
      </c>
      <c r="C24" s="15" t="s">
        <v>51</v>
      </c>
      <c r="D24" s="18">
        <f>D25+D26+D27</f>
        <v>428404.01380999997</v>
      </c>
      <c r="E24" s="18">
        <f>E25+E26+E27</f>
        <v>161930.19999999998</v>
      </c>
      <c r="F24" s="18">
        <f>F25+F26+F27</f>
        <v>163837.79999999999</v>
      </c>
      <c r="G24" s="9"/>
      <c r="H24" s="12"/>
    </row>
    <row r="25" spans="1:8" x14ac:dyDescent="0.25">
      <c r="A25" s="16" t="s">
        <v>70</v>
      </c>
      <c r="B25" s="17" t="s">
        <v>54</v>
      </c>
      <c r="C25" s="17" t="s">
        <v>64</v>
      </c>
      <c r="D25" s="19">
        <f>0.4+199723.99995</f>
        <v>199724.39994999999</v>
      </c>
      <c r="E25" s="19">
        <v>0.4</v>
      </c>
      <c r="F25" s="19">
        <v>0.4</v>
      </c>
      <c r="G25" s="9"/>
      <c r="H25" s="12"/>
    </row>
    <row r="26" spans="1:8" x14ac:dyDescent="0.25">
      <c r="A26" s="16" t="s">
        <v>19</v>
      </c>
      <c r="B26" s="17" t="s">
        <v>54</v>
      </c>
      <c r="C26" s="17" t="s">
        <v>61</v>
      </c>
      <c r="D26" s="19">
        <f>153080+225+159.44+20713.21327+194.472+47565+41.75401+40.93458</f>
        <v>222019.81386000002</v>
      </c>
      <c r="E26" s="19">
        <f>154988.4+225+33.6</f>
        <v>155247</v>
      </c>
      <c r="F26" s="19">
        <f>156781+225+33.6</f>
        <v>157039.6</v>
      </c>
      <c r="G26" s="1"/>
    </row>
    <row r="27" spans="1:8" ht="31.5" customHeight="1" outlineLevel="1" x14ac:dyDescent="0.25">
      <c r="A27" s="16" t="s">
        <v>20</v>
      </c>
      <c r="B27" s="17" t="s">
        <v>54</v>
      </c>
      <c r="C27" s="17" t="s">
        <v>62</v>
      </c>
      <c r="D27" s="19">
        <v>6659.8</v>
      </c>
      <c r="E27" s="19">
        <v>6682.8</v>
      </c>
      <c r="F27" s="19">
        <v>6797.8</v>
      </c>
      <c r="G27" s="1"/>
    </row>
    <row r="28" spans="1:8" ht="31.5" outlineLevel="1" x14ac:dyDescent="0.25">
      <c r="A28" s="14" t="s">
        <v>21</v>
      </c>
      <c r="B28" s="15" t="s">
        <v>55</v>
      </c>
      <c r="C28" s="15" t="s">
        <v>51</v>
      </c>
      <c r="D28" s="18">
        <f>D29+D30+D31+D32</f>
        <v>626354.68069999991</v>
      </c>
      <c r="E28" s="18">
        <f>E29+E30+E31+E32</f>
        <v>198034.777</v>
      </c>
      <c r="F28" s="18">
        <f>F29+F30+F31+F32</f>
        <v>180695.64299999998</v>
      </c>
      <c r="G28" s="11"/>
      <c r="H28" s="12"/>
    </row>
    <row r="29" spans="1:8" x14ac:dyDescent="0.25">
      <c r="A29" s="16" t="s">
        <v>22</v>
      </c>
      <c r="B29" s="17" t="s">
        <v>55</v>
      </c>
      <c r="C29" s="17" t="s">
        <v>50</v>
      </c>
      <c r="D29" s="19">
        <f>55288.833+276.04-31.673-50</f>
        <v>55483.199999999997</v>
      </c>
      <c r="E29" s="19">
        <v>41987.866999999998</v>
      </c>
      <c r="F29" s="19">
        <v>49251.932999999997</v>
      </c>
      <c r="G29" s="1"/>
    </row>
    <row r="30" spans="1:8" outlineLevel="1" x14ac:dyDescent="0.25">
      <c r="A30" s="16" t="s">
        <v>23</v>
      </c>
      <c r="B30" s="17" t="s">
        <v>55</v>
      </c>
      <c r="C30" s="17" t="s">
        <v>52</v>
      </c>
      <c r="D30" s="19">
        <f>27670.8+0.0046+259+78.1988+4043.69898+6+481.24</f>
        <v>32538.94238</v>
      </c>
      <c r="E30" s="19">
        <f>29870.8+0.0046+423.921</f>
        <v>30294.725599999998</v>
      </c>
      <c r="F30" s="19">
        <f>4015.6+0.0046</f>
        <v>4015.6046000000001</v>
      </c>
      <c r="G30" s="1"/>
    </row>
    <row r="31" spans="1:8" outlineLevel="1" x14ac:dyDescent="0.25">
      <c r="A31" s="16" t="s">
        <v>24</v>
      </c>
      <c r="B31" s="17" t="s">
        <v>55</v>
      </c>
      <c r="C31" s="17" t="s">
        <v>53</v>
      </c>
      <c r="D31" s="19">
        <f>254121.7+155925.3+156.1-156.1-12593.4+15654.4084-500.91327+46046.701+20902.181-194.472+4-65+157.73899+1844.41</f>
        <v>481302.6541199999</v>
      </c>
      <c r="E31" s="19">
        <f>72730.7-33.6046-423.921</f>
        <v>72273.174399999989</v>
      </c>
      <c r="F31" s="19">
        <f>74299.2-33.6046</f>
        <v>74265.595399999991</v>
      </c>
      <c r="G31" s="1"/>
    </row>
    <row r="32" spans="1:8" ht="31.5" outlineLevel="1" x14ac:dyDescent="0.25">
      <c r="A32" s="16" t="s">
        <v>25</v>
      </c>
      <c r="B32" s="17" t="s">
        <v>55</v>
      </c>
      <c r="C32" s="17" t="s">
        <v>55</v>
      </c>
      <c r="D32" s="19">
        <f>55447.41-78.1988+31.673-4-6+1299+290+50</f>
        <v>57029.884200000008</v>
      </c>
      <c r="E32" s="19">
        <v>53479.01</v>
      </c>
      <c r="F32" s="19">
        <v>53162.51</v>
      </c>
      <c r="G32" s="1"/>
    </row>
    <row r="33" spans="1:7" outlineLevel="1" x14ac:dyDescent="0.25">
      <c r="A33" s="14" t="s">
        <v>26</v>
      </c>
      <c r="B33" s="15" t="s">
        <v>63</v>
      </c>
      <c r="C33" s="15" t="s">
        <v>51</v>
      </c>
      <c r="D33" s="18">
        <f>D34+D35+D36+D37+D38</f>
        <v>1976833.406</v>
      </c>
      <c r="E33" s="18">
        <f>E34+E35+E36+E37+E38</f>
        <v>1721001.9</v>
      </c>
      <c r="F33" s="18">
        <f>F34+F35+F36+F37+F38</f>
        <v>2197949.7999999998</v>
      </c>
      <c r="G33" s="9"/>
    </row>
    <row r="34" spans="1:7" x14ac:dyDescent="0.25">
      <c r="A34" s="16" t="s">
        <v>27</v>
      </c>
      <c r="B34" s="17" t="s">
        <v>63</v>
      </c>
      <c r="C34" s="17" t="s">
        <v>50</v>
      </c>
      <c r="D34" s="19">
        <f>677816.5+450+311</f>
        <v>678577.5</v>
      </c>
      <c r="E34" s="19">
        <v>679858.6</v>
      </c>
      <c r="F34" s="19">
        <v>682385</v>
      </c>
      <c r="G34" s="9"/>
    </row>
    <row r="35" spans="1:7" outlineLevel="1" x14ac:dyDescent="0.25">
      <c r="A35" s="16" t="s">
        <v>28</v>
      </c>
      <c r="B35" s="17" t="s">
        <v>63</v>
      </c>
      <c r="C35" s="17" t="s">
        <v>52</v>
      </c>
      <c r="D35" s="19">
        <f>840803.8+87017.1+1275.1+45086.6+2950+135860.6-135860.6+784.106-450+4889.9-311</f>
        <v>982045.60600000003</v>
      </c>
      <c r="E35" s="19">
        <f>833134.1+2694.5</f>
        <v>835828.6</v>
      </c>
      <c r="F35" s="19">
        <f>832962.5+466201.1-1554.5+470910.2-470910.2</f>
        <v>1297609.1000000001</v>
      </c>
      <c r="G35" s="1"/>
    </row>
    <row r="36" spans="1:7" outlineLevel="1" x14ac:dyDescent="0.25">
      <c r="A36" s="16" t="s">
        <v>29</v>
      </c>
      <c r="B36" s="17" t="s">
        <v>63</v>
      </c>
      <c r="C36" s="17" t="s">
        <v>53</v>
      </c>
      <c r="D36" s="19">
        <f>181018.1-1774.7-294.8+1443.8</f>
        <v>180392.4</v>
      </c>
      <c r="E36" s="19">
        <v>114892</v>
      </c>
      <c r="F36" s="19">
        <f>114369.2-709.8</f>
        <v>113659.4</v>
      </c>
      <c r="G36" s="1"/>
    </row>
    <row r="37" spans="1:7" outlineLevel="1" x14ac:dyDescent="0.25">
      <c r="A37" s="16" t="s">
        <v>30</v>
      </c>
      <c r="B37" s="17" t="s">
        <v>63</v>
      </c>
      <c r="C37" s="17" t="s">
        <v>63</v>
      </c>
      <c r="D37" s="19">
        <f>723+420</f>
        <v>1143</v>
      </c>
      <c r="E37" s="19">
        <v>723</v>
      </c>
      <c r="F37" s="19">
        <v>723</v>
      </c>
      <c r="G37" s="1"/>
    </row>
    <row r="38" spans="1:7" outlineLevel="1" x14ac:dyDescent="0.25">
      <c r="A38" s="16" t="s">
        <v>31</v>
      </c>
      <c r="B38" s="17" t="s">
        <v>63</v>
      </c>
      <c r="C38" s="17" t="s">
        <v>61</v>
      </c>
      <c r="D38" s="19">
        <f>91967.4+33719.2+1774.7+5894.8+1318.8</f>
        <v>134674.89999999997</v>
      </c>
      <c r="E38" s="19">
        <v>89699.7</v>
      </c>
      <c r="F38" s="19">
        <f>89377.8+13485.7+709.8</f>
        <v>103573.3</v>
      </c>
      <c r="G38" s="1"/>
    </row>
    <row r="39" spans="1:7" outlineLevel="1" x14ac:dyDescent="0.25">
      <c r="A39" s="14" t="s">
        <v>32</v>
      </c>
      <c r="B39" s="15" t="s">
        <v>64</v>
      </c>
      <c r="C39" s="15" t="s">
        <v>51</v>
      </c>
      <c r="D39" s="18">
        <f>D40+D41</f>
        <v>185112.7</v>
      </c>
      <c r="E39" s="18">
        <f>E40+E41</f>
        <v>171057.59999999998</v>
      </c>
      <c r="F39" s="18">
        <f>F40+F41</f>
        <v>172473.7</v>
      </c>
      <c r="G39" s="9"/>
    </row>
    <row r="40" spans="1:7" x14ac:dyDescent="0.25">
      <c r="A40" s="16" t="s">
        <v>33</v>
      </c>
      <c r="B40" s="17" t="s">
        <v>64</v>
      </c>
      <c r="C40" s="17" t="s">
        <v>50</v>
      </c>
      <c r="D40" s="19">
        <f>166936.9-53+20609.4-20609.4-100</f>
        <v>166783.9</v>
      </c>
      <c r="E40" s="19">
        <f>154337.8-53.1</f>
        <v>154284.69999999998</v>
      </c>
      <c r="F40" s="19">
        <f>155874.7-41</f>
        <v>155833.70000000001</v>
      </c>
      <c r="G40" s="1"/>
    </row>
    <row r="41" spans="1:7" ht="31.5" outlineLevel="1" x14ac:dyDescent="0.25">
      <c r="A41" s="16" t="s">
        <v>34</v>
      </c>
      <c r="B41" s="17" t="s">
        <v>64</v>
      </c>
      <c r="C41" s="17" t="s">
        <v>54</v>
      </c>
      <c r="D41" s="19">
        <f>17785.4-102+100+545.4</f>
        <v>18328.800000000003</v>
      </c>
      <c r="E41" s="19">
        <f>16874.9-102</f>
        <v>16772.900000000001</v>
      </c>
      <c r="F41" s="19">
        <f>16742-102</f>
        <v>16640</v>
      </c>
      <c r="G41" s="1"/>
    </row>
    <row r="42" spans="1:7" outlineLevel="1" x14ac:dyDescent="0.25">
      <c r="A42" s="14" t="s">
        <v>35</v>
      </c>
      <c r="B42" s="15" t="s">
        <v>59</v>
      </c>
      <c r="C42" s="15" t="s">
        <v>51</v>
      </c>
      <c r="D42" s="18">
        <f>D43+D44+D46+D45</f>
        <v>223079.60242000001</v>
      </c>
      <c r="E42" s="18">
        <f>E43+E44+E45+E46</f>
        <v>209300.09199999998</v>
      </c>
      <c r="F42" s="18">
        <f>F43+F44+F45+F46</f>
        <v>202523.022</v>
      </c>
      <c r="G42" s="9"/>
    </row>
    <row r="43" spans="1:7" x14ac:dyDescent="0.25">
      <c r="A43" s="16" t="s">
        <v>36</v>
      </c>
      <c r="B43" s="17" t="s">
        <v>59</v>
      </c>
      <c r="C43" s="17" t="s">
        <v>50</v>
      </c>
      <c r="D43" s="19">
        <v>5957.7</v>
      </c>
      <c r="E43" s="19">
        <v>5957.7</v>
      </c>
      <c r="F43" s="19">
        <v>5957.7</v>
      </c>
      <c r="G43" s="1"/>
    </row>
    <row r="44" spans="1:7" outlineLevel="1" x14ac:dyDescent="0.25">
      <c r="A44" s="16" t="s">
        <v>37</v>
      </c>
      <c r="B44" s="17" t="s">
        <v>59</v>
      </c>
      <c r="C44" s="17" t="s">
        <v>53</v>
      </c>
      <c r="D44" s="19">
        <f>24271.318+102-9.5-1521.1-199.493-40.93458</f>
        <v>22602.290420000001</v>
      </c>
      <c r="E44" s="19">
        <f>30772.392+102+2.3</f>
        <v>30876.691999999999</v>
      </c>
      <c r="F44" s="19">
        <f>23025.522+102-1.4</f>
        <v>23126.121999999999</v>
      </c>
      <c r="G44" s="1"/>
    </row>
    <row r="45" spans="1:7" outlineLevel="1" x14ac:dyDescent="0.25">
      <c r="A45" s="16" t="s">
        <v>38</v>
      </c>
      <c r="B45" s="17" t="s">
        <v>59</v>
      </c>
      <c r="C45" s="17" t="s">
        <v>54</v>
      </c>
      <c r="D45" s="19">
        <f>171011.1+16607.9+97.912</f>
        <v>187716.91200000001</v>
      </c>
      <c r="E45" s="19">
        <f>161584.8+3281.1</f>
        <v>164865.9</v>
      </c>
      <c r="F45" s="19">
        <f>166910.5-1870.8</f>
        <v>165039.70000000001</v>
      </c>
      <c r="G45" s="1"/>
    </row>
    <row r="46" spans="1:7" ht="31.5" outlineLevel="1" x14ac:dyDescent="0.25">
      <c r="A46" s="16" t="s">
        <v>39</v>
      </c>
      <c r="B46" s="17" t="s">
        <v>59</v>
      </c>
      <c r="C46" s="17" t="s">
        <v>56</v>
      </c>
      <c r="D46" s="19">
        <v>6802.7</v>
      </c>
      <c r="E46" s="19">
        <v>7599.8</v>
      </c>
      <c r="F46" s="19">
        <v>8399.5</v>
      </c>
      <c r="G46" s="1"/>
    </row>
    <row r="47" spans="1:7" outlineLevel="1" x14ac:dyDescent="0.25">
      <c r="A47" s="14" t="s">
        <v>40</v>
      </c>
      <c r="B47" s="15" t="s">
        <v>57</v>
      </c>
      <c r="C47" s="15" t="s">
        <v>51</v>
      </c>
      <c r="D47" s="18">
        <f>D49+D48+D50+D51</f>
        <v>375392.39</v>
      </c>
      <c r="E47" s="18">
        <f>E48+E49+E50+E51</f>
        <v>238886.39999999999</v>
      </c>
      <c r="F47" s="18">
        <f>F48+F49+F50+F51</f>
        <v>222575.8</v>
      </c>
      <c r="G47" s="11"/>
    </row>
    <row r="48" spans="1:7" x14ac:dyDescent="0.25">
      <c r="A48" s="16" t="s">
        <v>41</v>
      </c>
      <c r="B48" s="17" t="s">
        <v>57</v>
      </c>
      <c r="C48" s="17" t="s">
        <v>50</v>
      </c>
      <c r="D48" s="19">
        <f>178673.5-1.8+8193.69+3000+16515.5</f>
        <v>206380.89</v>
      </c>
      <c r="E48" s="19">
        <v>177351.6</v>
      </c>
      <c r="F48" s="19">
        <v>177832.1</v>
      </c>
      <c r="G48" s="1"/>
    </row>
    <row r="49" spans="1:7" outlineLevel="1" x14ac:dyDescent="0.25">
      <c r="A49" s="16" t="s">
        <v>42</v>
      </c>
      <c r="B49" s="17" t="s">
        <v>57</v>
      </c>
      <c r="C49" s="17" t="s">
        <v>52</v>
      </c>
      <c r="D49" s="19">
        <f>16482.4+88636.4+895.32+19468.28</f>
        <v>125482.4</v>
      </c>
      <c r="E49" s="19">
        <v>30532.799999999999</v>
      </c>
      <c r="F49" s="19">
        <v>16438.400000000001</v>
      </c>
      <c r="G49" s="1"/>
    </row>
    <row r="50" spans="1:7" outlineLevel="1" x14ac:dyDescent="0.25">
      <c r="A50" s="16" t="s">
        <v>43</v>
      </c>
      <c r="B50" s="17" t="s">
        <v>57</v>
      </c>
      <c r="C50" s="17" t="s">
        <v>53</v>
      </c>
      <c r="D50" s="19">
        <f>33233.9+13.3+1.8</f>
        <v>33249.000000000007</v>
      </c>
      <c r="E50" s="19">
        <v>21643</v>
      </c>
      <c r="F50" s="19">
        <v>19030.400000000001</v>
      </c>
      <c r="G50" s="1"/>
    </row>
    <row r="51" spans="1:7" ht="31.5" outlineLevel="1" x14ac:dyDescent="0.25">
      <c r="A51" s="16" t="s">
        <v>44</v>
      </c>
      <c r="B51" s="17" t="s">
        <v>57</v>
      </c>
      <c r="C51" s="17" t="s">
        <v>55</v>
      </c>
      <c r="D51" s="19">
        <f>9935+345.1</f>
        <v>10280.1</v>
      </c>
      <c r="E51" s="19">
        <v>9359</v>
      </c>
      <c r="F51" s="19">
        <v>9274.9</v>
      </c>
      <c r="G51" s="1"/>
    </row>
    <row r="52" spans="1:7" ht="18" customHeight="1" outlineLevel="1" x14ac:dyDescent="0.25">
      <c r="A52" s="14" t="s">
        <v>45</v>
      </c>
      <c r="B52" s="15" t="s">
        <v>62</v>
      </c>
      <c r="C52" s="15" t="s">
        <v>51</v>
      </c>
      <c r="D52" s="18">
        <f>D53+D54</f>
        <v>9248.7999999999993</v>
      </c>
      <c r="E52" s="18">
        <f>E53+E54</f>
        <v>9248.7999999999993</v>
      </c>
      <c r="F52" s="18">
        <f>F53+F54</f>
        <v>9248.7999999999993</v>
      </c>
      <c r="G52" s="1"/>
    </row>
    <row r="53" spans="1:7" ht="20.25" customHeight="1" x14ac:dyDescent="0.25">
      <c r="A53" s="16" t="s">
        <v>46</v>
      </c>
      <c r="B53" s="17" t="s">
        <v>62</v>
      </c>
      <c r="C53" s="17" t="s">
        <v>50</v>
      </c>
      <c r="D53" s="19">
        <v>5003.8</v>
      </c>
      <c r="E53" s="19">
        <v>5003.8</v>
      </c>
      <c r="F53" s="19">
        <v>5003.8</v>
      </c>
      <c r="G53" s="1"/>
    </row>
    <row r="54" spans="1:7" outlineLevel="1" x14ac:dyDescent="0.25">
      <c r="A54" s="16" t="s">
        <v>47</v>
      </c>
      <c r="B54" s="17" t="s">
        <v>62</v>
      </c>
      <c r="C54" s="17" t="s">
        <v>52</v>
      </c>
      <c r="D54" s="19">
        <v>4245</v>
      </c>
      <c r="E54" s="19">
        <v>4245</v>
      </c>
      <c r="F54" s="19">
        <v>4245</v>
      </c>
      <c r="G54" s="1"/>
    </row>
    <row r="55" spans="1:7" ht="51.75" customHeight="1" outlineLevel="1" x14ac:dyDescent="0.25">
      <c r="A55" s="14" t="s">
        <v>48</v>
      </c>
      <c r="B55" s="15" t="s">
        <v>58</v>
      </c>
      <c r="C55" s="15" t="s">
        <v>51</v>
      </c>
      <c r="D55" s="18">
        <f>D56</f>
        <v>155.19999999999999</v>
      </c>
      <c r="E55" s="18">
        <f t="shared" ref="E55:F55" si="0">E56</f>
        <v>110</v>
      </c>
      <c r="F55" s="18">
        <f t="shared" si="0"/>
        <v>77.7</v>
      </c>
      <c r="G55" s="1"/>
    </row>
    <row r="56" spans="1:7" ht="31.5" x14ac:dyDescent="0.25">
      <c r="A56" s="16" t="s">
        <v>49</v>
      </c>
      <c r="B56" s="17" t="s">
        <v>58</v>
      </c>
      <c r="C56" s="17" t="s">
        <v>50</v>
      </c>
      <c r="D56" s="20">
        <v>155.19999999999999</v>
      </c>
      <c r="E56" s="20">
        <v>110</v>
      </c>
      <c r="F56" s="20">
        <v>77.7</v>
      </c>
      <c r="G56" s="1"/>
    </row>
    <row r="57" spans="1:7" x14ac:dyDescent="0.25">
      <c r="A57" s="22" t="s">
        <v>65</v>
      </c>
      <c r="B57" s="23"/>
      <c r="C57" s="24"/>
      <c r="D57" s="21">
        <f>D11+D20+D24+D28+D33+D39+D42+D47+D52+D55</f>
        <v>4087873.0138900001</v>
      </c>
      <c r="E57" s="21">
        <f>E11+E20+E24+E28+E33+E39+E42+E47+E52+E55</f>
        <v>2963268.0690000001</v>
      </c>
      <c r="F57" s="21">
        <f>F11+F20+F24+F28+F33+F39+F42+F47+F52+F55</f>
        <v>3399753.4649999999</v>
      </c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25"/>
      <c r="B59" s="26"/>
      <c r="C59" s="26"/>
      <c r="D59" s="26"/>
      <c r="E59" s="26"/>
      <c r="F59" s="26"/>
      <c r="G59" s="1"/>
    </row>
    <row r="61" spans="1:7" x14ac:dyDescent="0.25">
      <c r="D61" s="13"/>
    </row>
  </sheetData>
  <mergeCells count="7">
    <mergeCell ref="A57:C57"/>
    <mergeCell ref="A59:F59"/>
    <mergeCell ref="D2:F2"/>
    <mergeCell ref="E3:F3"/>
    <mergeCell ref="A6:F6"/>
    <mergeCell ref="A8:F8"/>
    <mergeCell ref="A9:F9"/>
  </mergeCells>
  <pageMargins left="0.6692913385826772" right="0.23622047244094491" top="0.53" bottom="0.49" header="0.19685039370078741" footer="0.15748031496062992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Функциональная структура бюджета (по черновику)&lt;/VariantName&gt;&#10;  &lt;VariantLink&gt;22600971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243E637-67F3-4F8D-BC76-14DE4A9A84B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Шаронова Вера Владимировна</cp:lastModifiedBy>
  <cp:lastPrinted>2023-11-15T08:03:38Z</cp:lastPrinted>
  <dcterms:created xsi:type="dcterms:W3CDTF">2021-11-11T11:56:53Z</dcterms:created>
  <dcterms:modified xsi:type="dcterms:W3CDTF">2024-06-19T06:34:08Z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Функциональная структура бюджета (по черновику)</vt:lpwstr>
  </property>
  <property fmtid="{D5CDD505-2E9C-101B-9397-08002B2CF9AE}" pid="11" name="Код отчета">
    <vt:lpwstr>43D1F038C4AD47858D150F0E605FB9</vt:lpwstr>
  </property>
  <property fmtid="{D5CDD505-2E9C-101B-9397-08002B2CF9AE}" pid="12" name="Локальная база">
    <vt:lpwstr>не используется</vt:lpwstr>
  </property>
</Properties>
</file>