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9\P_448_О\"/>
    </mc:Choice>
  </mc:AlternateContent>
  <bookViews>
    <workbookView xWindow="0" yWindow="0" windowWidth="28800" windowHeight="124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4" l="1"/>
  <c r="J77" i="4" l="1"/>
  <c r="I77" i="4"/>
  <c r="I137" i="4"/>
  <c r="J122" i="4"/>
  <c r="K122" i="4"/>
  <c r="L122" i="4"/>
  <c r="J119" i="4"/>
  <c r="K119" i="4"/>
  <c r="L119" i="4"/>
  <c r="L116" i="4"/>
  <c r="L79" i="4"/>
  <c r="K79" i="4"/>
  <c r="J79" i="4"/>
  <c r="L78" i="4"/>
  <c r="K78" i="4"/>
  <c r="J78" i="4"/>
  <c r="J81" i="4"/>
  <c r="K116" i="4" l="1"/>
  <c r="I79" i="4"/>
  <c r="J88" i="4"/>
  <c r="J93" i="4"/>
  <c r="I90" i="4"/>
  <c r="J116" i="4" l="1"/>
  <c r="I119" i="4"/>
  <c r="K27" i="4"/>
  <c r="K26" i="4"/>
  <c r="L24" i="4"/>
  <c r="L27" i="4" s="1"/>
  <c r="J24" i="4"/>
  <c r="J27" i="4" s="1"/>
  <c r="L23" i="4"/>
  <c r="L26" i="4" s="1"/>
  <c r="J23" i="4"/>
  <c r="J22" i="4" s="1"/>
  <c r="J21" i="4" s="1"/>
  <c r="J25" i="4" s="1"/>
  <c r="L22" i="4"/>
  <c r="L21" i="4" s="1"/>
  <c r="L25" i="4" s="1"/>
  <c r="K22" i="4"/>
  <c r="K21" i="4" s="1"/>
  <c r="K25" i="4" s="1"/>
  <c r="K58" i="4"/>
  <c r="I122" i="4" l="1"/>
  <c r="I116" i="4"/>
  <c r="I23" i="4"/>
  <c r="I24" i="4"/>
  <c r="I27" i="4" s="1"/>
  <c r="I26" i="4"/>
  <c r="J26" i="4"/>
  <c r="I22" i="4" l="1"/>
  <c r="I21" i="4" s="1"/>
  <c r="I25" i="4" s="1"/>
  <c r="K38" i="4"/>
  <c r="L17" i="4"/>
  <c r="L15" i="4"/>
  <c r="L18" i="4" s="1"/>
  <c r="K15" i="4"/>
  <c r="K18" i="4" s="1"/>
  <c r="J15" i="4"/>
  <c r="J18" i="4" s="1"/>
  <c r="K13" i="4"/>
  <c r="K17" i="4" s="1"/>
  <c r="J13" i="4"/>
  <c r="J12" i="4" s="1"/>
  <c r="I78" i="4" l="1"/>
  <c r="J17" i="4"/>
  <c r="L12" i="4"/>
  <c r="I15" i="4"/>
  <c r="I18" i="4" s="1"/>
  <c r="K12" i="4"/>
  <c r="I12" i="4" s="1"/>
  <c r="K66" i="4"/>
  <c r="K71" i="4" s="1"/>
  <c r="L66" i="4"/>
  <c r="L71" i="4" s="1"/>
  <c r="J66" i="4"/>
  <c r="J67" i="4" s="1"/>
  <c r="J72" i="4" s="1"/>
  <c r="K64" i="4"/>
  <c r="K65" i="4" s="1"/>
  <c r="K70" i="4" s="1"/>
  <c r="K138" i="4" s="1"/>
  <c r="L64" i="4"/>
  <c r="J64" i="4"/>
  <c r="L69" i="4" l="1"/>
  <c r="L68" i="4" s="1"/>
  <c r="L63" i="4"/>
  <c r="L62" i="4" s="1"/>
  <c r="K67" i="4"/>
  <c r="K72" i="4" s="1"/>
  <c r="J69" i="4"/>
  <c r="J63" i="4"/>
  <c r="J62" i="4" s="1"/>
  <c r="K69" i="4"/>
  <c r="K68" i="4" s="1"/>
  <c r="K63" i="4"/>
  <c r="K62" i="4" s="1"/>
  <c r="J71" i="4"/>
  <c r="L65" i="4"/>
  <c r="L70" i="4" s="1"/>
  <c r="L138" i="4" s="1"/>
  <c r="J65" i="4"/>
  <c r="J70" i="4" s="1"/>
  <c r="J138" i="4" s="1"/>
  <c r="L67" i="4"/>
  <c r="L72" i="4" s="1"/>
  <c r="I64" i="4"/>
  <c r="I66" i="4"/>
  <c r="K120" i="4"/>
  <c r="L120" i="4"/>
  <c r="J120" i="4"/>
  <c r="K118" i="4"/>
  <c r="L118" i="4"/>
  <c r="J118" i="4"/>
  <c r="K117" i="4"/>
  <c r="L117" i="4"/>
  <c r="J117" i="4"/>
  <c r="K81" i="4"/>
  <c r="L81" i="4"/>
  <c r="L80" i="4"/>
  <c r="L83" i="4" s="1"/>
  <c r="K80" i="4"/>
  <c r="J80" i="4"/>
  <c r="J83" i="4" l="1"/>
  <c r="K83" i="4"/>
  <c r="I81" i="4"/>
  <c r="J123" i="4"/>
  <c r="K123" i="4"/>
  <c r="J115" i="4"/>
  <c r="J121" i="4" s="1"/>
  <c r="L123" i="4"/>
  <c r="I63" i="4"/>
  <c r="I65" i="4"/>
  <c r="I70" i="4" s="1"/>
  <c r="I138" i="4" s="1"/>
  <c r="J68" i="4"/>
  <c r="I71" i="4"/>
  <c r="I67" i="4"/>
  <c r="I72" i="4" s="1"/>
  <c r="I69" i="4"/>
  <c r="I68" i="4" s="1"/>
  <c r="I62" i="4"/>
  <c r="L77" i="4"/>
  <c r="K77" i="4"/>
  <c r="I80" i="4"/>
  <c r="I120" i="4"/>
  <c r="L101" i="4"/>
  <c r="K101" i="4"/>
  <c r="J101" i="4"/>
  <c r="K100" i="4"/>
  <c r="K98" i="4" s="1"/>
  <c r="L100" i="4"/>
  <c r="L98" i="4" s="1"/>
  <c r="J100" i="4"/>
  <c r="L89" i="4"/>
  <c r="J55" i="4"/>
  <c r="J58" i="4" s="1"/>
  <c r="J54" i="4"/>
  <c r="J57" i="4" s="1"/>
  <c r="J136" i="4" s="1"/>
  <c r="L55" i="4"/>
  <c r="L58" i="4" s="1"/>
  <c r="L54" i="4"/>
  <c r="L57" i="4" s="1"/>
  <c r="L136" i="4" s="1"/>
  <c r="K57" i="4"/>
  <c r="K136" i="4" s="1"/>
  <c r="I54" i="4"/>
  <c r="I57" i="4" s="1"/>
  <c r="I136" i="4" s="1"/>
  <c r="K53" i="4"/>
  <c r="K52" i="4" s="1"/>
  <c r="K56" i="4" s="1"/>
  <c r="I83" i="4" l="1"/>
  <c r="L93" i="4"/>
  <c r="L88" i="4"/>
  <c r="K93" i="4"/>
  <c r="K88" i="4"/>
  <c r="I88" i="4" s="1"/>
  <c r="J98" i="4"/>
  <c r="I89" i="4"/>
  <c r="J103" i="4"/>
  <c r="K103" i="4"/>
  <c r="L103" i="4"/>
  <c r="I55" i="4"/>
  <c r="I58" i="4" s="1"/>
  <c r="L53" i="4"/>
  <c r="L52" i="4" s="1"/>
  <c r="L56" i="4" s="1"/>
  <c r="J53" i="4"/>
  <c r="J52" i="4" s="1"/>
  <c r="J56" i="4" s="1"/>
  <c r="I53" i="4" l="1"/>
  <c r="I52" i="4" s="1"/>
  <c r="I56" i="4" s="1"/>
  <c r="K44" i="4" l="1"/>
  <c r="K47" i="4" s="1"/>
  <c r="L44" i="4"/>
  <c r="L47" i="4" s="1"/>
  <c r="J44" i="4"/>
  <c r="J47" i="4" s="1"/>
  <c r="K45" i="4"/>
  <c r="K48" i="4" s="1"/>
  <c r="L45" i="4"/>
  <c r="L48" i="4" s="1"/>
  <c r="J45" i="4"/>
  <c r="J48" i="4" s="1"/>
  <c r="K43" i="4" l="1"/>
  <c r="K42" i="4" s="1"/>
  <c r="K46" i="4" s="1"/>
  <c r="I45" i="4"/>
  <c r="I44" i="4"/>
  <c r="I47" i="4" s="1"/>
  <c r="L43" i="4"/>
  <c r="L42" i="4" s="1"/>
  <c r="L46" i="4" s="1"/>
  <c r="J43" i="4"/>
  <c r="J42" i="4" s="1"/>
  <c r="J46" i="4" s="1"/>
  <c r="L35" i="4"/>
  <c r="L38" i="4" s="1"/>
  <c r="L34" i="4"/>
  <c r="K34" i="4"/>
  <c r="J34" i="4"/>
  <c r="J35" i="4"/>
  <c r="K76" i="4"/>
  <c r="K82" i="4" s="1"/>
  <c r="I35" i="4" l="1"/>
  <c r="I38" i="4" s="1"/>
  <c r="J38" i="4"/>
  <c r="K37" i="4"/>
  <c r="K33" i="4"/>
  <c r="K32" i="4" s="1"/>
  <c r="J37" i="4"/>
  <c r="J137" i="4" s="1"/>
  <c r="J33" i="4"/>
  <c r="L37" i="4"/>
  <c r="L33" i="4"/>
  <c r="L32" i="4" s="1"/>
  <c r="I48" i="4"/>
  <c r="I43" i="4"/>
  <c r="I42" i="4" s="1"/>
  <c r="I46" i="4" s="1"/>
  <c r="J76" i="4"/>
  <c r="J82" i="4" s="1"/>
  <c r="I34" i="4"/>
  <c r="L76" i="4"/>
  <c r="L82" i="4" s="1"/>
  <c r="L36" i="4" l="1"/>
  <c r="L137" i="4"/>
  <c r="K36" i="4"/>
  <c r="K137" i="4"/>
  <c r="J36" i="4"/>
  <c r="I33" i="4"/>
  <c r="I32" i="4" s="1"/>
  <c r="I37" i="4"/>
  <c r="J32" i="4"/>
  <c r="I76" i="4"/>
  <c r="I82" i="4" s="1"/>
  <c r="I36" i="4" l="1"/>
  <c r="L109" i="4"/>
  <c r="K109" i="4"/>
  <c r="J109" i="4"/>
  <c r="L130" i="4"/>
  <c r="K130" i="4"/>
  <c r="J130" i="4"/>
  <c r="J128" i="4" l="1"/>
  <c r="J127" i="4" s="1"/>
  <c r="J132" i="4" s="1"/>
  <c r="J131" i="4"/>
  <c r="J133" i="4"/>
  <c r="L128" i="4"/>
  <c r="L131" i="4"/>
  <c r="L134" i="4" s="1"/>
  <c r="L140" i="4" s="1"/>
  <c r="L133" i="4"/>
  <c r="K128" i="4"/>
  <c r="K133" i="4"/>
  <c r="K131" i="4"/>
  <c r="K134" i="4" s="1"/>
  <c r="K140" i="4" s="1"/>
  <c r="I99" i="4"/>
  <c r="J134" i="4" l="1"/>
  <c r="J140" i="4" s="1"/>
  <c r="I131" i="4"/>
  <c r="I134" i="4" s="1"/>
  <c r="I140" i="4" s="1"/>
  <c r="J97" i="4" l="1"/>
  <c r="J102" i="4" s="1"/>
  <c r="I130" i="4" l="1"/>
  <c r="L127" i="4"/>
  <c r="K127" i="4"/>
  <c r="I129" i="4"/>
  <c r="I128" i="4" l="1"/>
  <c r="I133" i="4"/>
  <c r="I100" i="4" l="1"/>
  <c r="I101" i="4"/>
  <c r="I91" i="4"/>
  <c r="I93" i="4" s="1"/>
  <c r="I139" i="4" s="1"/>
  <c r="I135" i="4" s="1"/>
  <c r="I98" i="4" l="1"/>
  <c r="I103" i="4"/>
  <c r="I118" i="4"/>
  <c r="I117" i="4"/>
  <c r="I109" i="4"/>
  <c r="I123" i="4" l="1"/>
  <c r="I111" i="4"/>
  <c r="I108" i="4"/>
  <c r="I13" i="4"/>
  <c r="I17" i="4" s="1"/>
  <c r="I11" i="4"/>
  <c r="I16" i="4" l="1"/>
  <c r="I127" i="4"/>
  <c r="I132" i="4" s="1"/>
  <c r="I87" i="4" l="1"/>
  <c r="I92" i="4" s="1"/>
  <c r="K132" i="4" l="1"/>
  <c r="L132" i="4"/>
  <c r="K115" i="4"/>
  <c r="K121" i="4" s="1"/>
  <c r="L115" i="4"/>
  <c r="L121" i="4" s="1"/>
  <c r="I115" i="4"/>
  <c r="I121" i="4" s="1"/>
  <c r="J111" i="4"/>
  <c r="J139" i="4" s="1"/>
  <c r="J135" i="4" s="1"/>
  <c r="K111" i="4"/>
  <c r="K139" i="4" s="1"/>
  <c r="L111" i="4"/>
  <c r="L139" i="4" s="1"/>
  <c r="J108" i="4"/>
  <c r="J107" i="4" s="1"/>
  <c r="J110" i="4" s="1"/>
  <c r="K108" i="4"/>
  <c r="K107" i="4" s="1"/>
  <c r="K110" i="4" s="1"/>
  <c r="L108" i="4"/>
  <c r="L107" i="4" s="1"/>
  <c r="L110" i="4" s="1"/>
  <c r="I107" i="4"/>
  <c r="I110" i="4" s="1"/>
  <c r="K97" i="4"/>
  <c r="K102" i="4" s="1"/>
  <c r="L97" i="4"/>
  <c r="L102" i="4" s="1"/>
  <c r="I97" i="4"/>
  <c r="I102" i="4" s="1"/>
  <c r="J87" i="4"/>
  <c r="J92" i="4" s="1"/>
  <c r="K87" i="4"/>
  <c r="K92" i="4" s="1"/>
  <c r="L87" i="4"/>
  <c r="L92" i="4" s="1"/>
  <c r="K11" i="4"/>
  <c r="K16" i="4" s="1"/>
  <c r="L11" i="4"/>
  <c r="L16" i="4" s="1"/>
  <c r="K135" i="4" l="1"/>
  <c r="L135" i="4"/>
  <c r="J11" i="4" l="1"/>
  <c r="J16" i="4" s="1"/>
</calcChain>
</file>

<file path=xl/sharedStrings.xml><?xml version="1.0" encoding="utf-8"?>
<sst xmlns="http://schemas.openxmlformats.org/spreadsheetml/2006/main" count="415" uniqueCount="206">
  <si>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</si>
  <si>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</si>
  <si>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</si>
  <si>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</si>
  <si>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</si>
  <si>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</si>
  <si>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</si>
  <si>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</si>
  <si>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</si>
  <si>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</si>
  <si>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</si>
  <si>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</si>
  <si>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</si>
  <si>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2024 год</t>
  </si>
  <si>
    <t>0502</t>
  </si>
  <si>
    <t>000</t>
  </si>
  <si>
    <t>Всего: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</si>
  <si>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</si>
  <si>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</si>
  <si>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</si>
  <si>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</si>
  <si>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</si>
  <si>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</si>
  <si>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</si>
  <si>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</si>
  <si>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</si>
  <si>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</si>
  <si>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</si>
  <si>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</si>
  <si>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</si>
  <si>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</si>
  <si>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</si>
  <si>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</si>
  <si>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</si>
  <si>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</si>
  <si>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</si>
  <si>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</si>
  <si>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</si>
  <si>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</si>
  <si>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</si>
  <si>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</si>
  <si>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</si>
  <si>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</si>
  <si>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</si>
  <si>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</si>
  <si>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</si>
  <si>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</si>
  <si>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</si>
  <si>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</si>
  <si>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</si>
  <si>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</si>
  <si>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</si>
  <si>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</si>
  <si>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</si>
  <si>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</si>
  <si>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</si>
  <si>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</si>
  <si>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</si>
  <si>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</si>
  <si>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</si>
  <si>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</si>
  <si>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</si>
  <si>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Первый зам.Главы администрации округа Муром по ЖКХ, начальник Управления ЖКХ</t>
  </si>
  <si>
    <t>И.К.Федурин</t>
  </si>
  <si>
    <t xml:space="preserve">Региональные проекты, не входящие в состав национальных проектов 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</si>
  <si>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</si>
  <si>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</si>
  <si>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</si>
  <si>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</si>
  <si>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</si>
  <si>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</si>
  <si>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</si>
  <si>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</si>
  <si>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</si>
  <si>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</si>
  <si>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</si>
  <si>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</si>
  <si>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</si>
  <si>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</si>
  <si>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</si>
  <si>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</si>
  <si>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</si>
  <si>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Управление ЖКХ администрации округа Муром, МКУ "Муромстройзаказчик"</t>
  </si>
  <si>
    <t>Итого по направлению (подпрограмме) 2:</t>
  </si>
  <si>
    <t>2025 год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</si>
  <si>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</si>
  <si>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</si>
  <si>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6.1.1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</si>
  <si>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</si>
  <si>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</si>
  <si>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</si>
  <si>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</si>
  <si>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</si>
  <si>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</si>
  <si>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</si>
  <si>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4.1.1</t>
  </si>
  <si>
    <t>5.1</t>
  </si>
  <si>
    <t>5.1.1</t>
  </si>
  <si>
    <t>6.1</t>
  </si>
  <si>
    <t>8.1.2</t>
  </si>
  <si>
    <t>Итого по направлению (подпрограмме) 3:</t>
  </si>
  <si>
    <t>Итого по направлению (подпрограмме) 6:</t>
  </si>
  <si>
    <t>Комплекс процессных мероприятий "Совершенствование организации движения транспорта и пешеходов на территории округа"</t>
  </si>
  <si>
    <t>611</t>
  </si>
  <si>
    <t>732</t>
  </si>
  <si>
    <t>Региональный проект "Энергосбережение и повышение энергетической эффективносьти в энергетическом комплексе области"</t>
  </si>
  <si>
    <t>01 2 03 00000</t>
  </si>
  <si>
    <t>3.1.1</t>
  </si>
  <si>
    <t>Замена устаревших светильников на новые энергоэффективные, монтаж самонесущих изолированных проводов</t>
  </si>
  <si>
    <t xml:space="preserve">Управление ЖКХ администрации округа Муром, МКУ "Муромстройзаказчик" </t>
  </si>
  <si>
    <t>01 2 03 70130</t>
  </si>
  <si>
    <t>01 2 03 S0130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</si>
  <si>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</si>
  <si>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Создание новых и приведение в нормативное состояние существующих мест (площадок) для накопления твердых коммунальных отходов</t>
  </si>
  <si>
    <t>01 2 06 00000</t>
  </si>
  <si>
    <t>01 2 06 72160</t>
  </si>
  <si>
    <t>01 2 06 S2160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</si>
  <si>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</si>
  <si>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</si>
  <si>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</si>
  <si>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</si>
  <si>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</si>
  <si>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</si>
  <si>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Итого по направлению (подпрограмме) 5:</t>
  </si>
  <si>
    <t>Региональный проект "Благоустройство дворовых и прилегающих территорий муниципальных образований"</t>
  </si>
  <si>
    <t>Выполнение мероприятий по благоустройству дворовых и прилегающих территорий</t>
  </si>
  <si>
    <t>01 2 08 72640</t>
  </si>
  <si>
    <t>01 2 08 S2640</t>
  </si>
  <si>
    <t>01 4 08 70150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</si>
  <si>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</si>
  <si>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S0150</t>
  </si>
  <si>
    <t>Региональный проект   "Содействие развитию автомобильных дорог общего пользования местного значения"</t>
  </si>
  <si>
    <t>01 2 01 00000</t>
  </si>
  <si>
    <t>Осуществление  дорожной деятельности в отношении автомобильных дорог общего пользования местного значения</t>
  </si>
  <si>
    <t>01 2 01 72460</t>
  </si>
  <si>
    <t>01 2 01 S2460</t>
  </si>
  <si>
    <t>00</t>
  </si>
  <si>
    <t>1.1</t>
  </si>
  <si>
    <t>1.1.1</t>
  </si>
  <si>
    <t>3.1</t>
  </si>
  <si>
    <t>Цель 3: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условий.</t>
  </si>
  <si>
    <t>Направление (подпрограмма) 1 "Обеспечение поддержки многодетных семей".</t>
  </si>
  <si>
    <t>Задача 1: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услуг.</t>
  </si>
  <si>
    <t>Цель1: Обеспечение комфортных условий проживания, повышение качества и условий жизни населения на территории округа Муром.</t>
  </si>
  <si>
    <t>4.1</t>
  </si>
  <si>
    <t>Итого по направлению (подпрограмме) 4:</t>
  </si>
  <si>
    <t>Направление (подпрограмма) 2: "Благоустройство дворовых и прилегающих территорий муниципальных образований"</t>
  </si>
  <si>
    <t>Задача 4: Экономия поставляемого ресурса в результате проведения энергосберегающих мероприятий.</t>
  </si>
  <si>
    <t>Задача 5: Повышение качества освещенности улиц города, с целью обеспечения общественной безопасности и безопасности дорожного движения.</t>
  </si>
  <si>
    <t>Цель 2: Координация мероприятий по энергосбережению и повышению энергетической эффективности</t>
  </si>
  <si>
    <t>Направление (подпрограмма) 3 "Энергосбережение и повышение энергетической эффективности в энергетическом комплексе области".</t>
  </si>
  <si>
    <t xml:space="preserve">Задача 6:  Улучшение экологической обстановки в сфере обращения с отходами производства и потребления. </t>
  </si>
  <si>
    <t>Направление (подпрограмма) 4: "Обеспечение оказания государственной поддержки проектам, направленным на оздоровление окружающей среды и в сфере обращения с отходами".</t>
  </si>
  <si>
    <t>Задача 7: Обустройство мест захоронения останков погибших при защите Отечества.</t>
  </si>
  <si>
    <t>Задача 8: Сохранение и улучшение транспортноэксплуатационных и потребительских характеристик сети автомобильных дорог округа.
Задача 9: Сохранение и развитие сети автомобильных дорог общего пользования местного значения.</t>
  </si>
  <si>
    <t>Направление (подпрограмма)  6: "Содействие развитию автомобильных дорог общего пользования местного значения"</t>
  </si>
  <si>
    <t>Цель 6: Создание оптимальных условий для эффективной реализации муниципальной программы</t>
  </si>
  <si>
    <t>Направление (подпрограмма) 7 "Создание условий для реализации муниципальной программы"</t>
  </si>
  <si>
    <t>7.1.</t>
  </si>
  <si>
    <t>7.1.1.</t>
  </si>
  <si>
    <t>Итого по направлению (подпрограмме) 7:</t>
  </si>
  <si>
    <t>Цель 7: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</si>
  <si>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Направление (подпрограмма) 8 "Обеспечение мероприятий по благоустройству и озеленению территории округа"</t>
  </si>
  <si>
    <t>8.1.</t>
  </si>
  <si>
    <t>Итого по направлению (подпрограмме) 8 :</t>
  </si>
  <si>
    <t>Цель 8: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</si>
  <si>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Направление (подпрограмма) 9 "Техническое обслуживание и энергоснабжение сетей уличного освещения округа"</t>
  </si>
  <si>
    <t>9.1</t>
  </si>
  <si>
    <t>9.1.1</t>
  </si>
  <si>
    <t>9.1.2.</t>
  </si>
  <si>
    <t>Итого по направлению (подпрограмме) 9 :</t>
  </si>
  <si>
    <t>Направление(подпрограмма) 10 "Разработка комплексных схем инженерного обеспечения округа Муром"</t>
  </si>
  <si>
    <t>10.1</t>
  </si>
  <si>
    <t>10.1.1</t>
  </si>
  <si>
    <t>Итого по направлению (подпрограмме) 10:</t>
  </si>
  <si>
    <t>11.1</t>
  </si>
  <si>
    <t>11.1.1</t>
  </si>
  <si>
    <t>11.1.2</t>
  </si>
  <si>
    <t>11.1.3</t>
  </si>
  <si>
    <t>Итого по направлению (подпрограмме) 11 :</t>
  </si>
  <si>
    <t>Направление (подпрограмма) 12 "Совершенствование организации движения транспорта и пешеходов на территории округа"</t>
  </si>
  <si>
    <t>12.1</t>
  </si>
  <si>
    <t>12.1.1</t>
  </si>
  <si>
    <t>12.1.2</t>
  </si>
  <si>
    <t>Итого по направлению (подпрограмме) 12:</t>
  </si>
  <si>
    <t>7.1.3.</t>
  </si>
  <si>
    <t xml:space="preserve">Управление ЖКХ  </t>
  </si>
  <si>
    <t>Цель 4: Воспитание гражданина, любящего свою Родину и семью, имеющего активную жизненную позицию и ответственного за судьбу страны, и повышение уровня консолидации общества путем развития системы патриотического воспитания граждан.</t>
  </si>
  <si>
    <t xml:space="preserve">Цель 5: Обеспечение сохранности существующей сети автомобильных дорог общего пользования местного значения, а также развитие сети автодорог общего пользования в соответствии с потребностями экономики и населения округа Муром.
</t>
  </si>
  <si>
    <t>Цель 9: Обеспечение населения округа Муром коммунальными ресурсами.</t>
  </si>
  <si>
    <t>Цель 11: Повышение безопасности дорожного движения на территории округа Муром</t>
  </si>
  <si>
    <t>Задача 2: Кардинальное повышение комфортности городской среды, повышение индекса качества городской среды, а также создание механизма прямого участия в формировании комфортной городской среды, увеличение доли граждан, принимающих участие в решении вопросов развития городской среды.
Задача 3: Обеспечение проведения мероприятий по благоустройству территорий и вовлечению заинтересованных граждан и организаций в их реализацию.</t>
  </si>
  <si>
    <t>Задача  10: Выполнение функций органами местного самоуправления и казенными учреждениями.</t>
  </si>
  <si>
    <t xml:space="preserve">          Задача 11: Организация озеленения и благоустройства территории. 
3адача 12: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</si>
  <si>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13: Организация уличного освещения.
Задача 14: Поддержание технического состояния сетей уличного освещения.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</si>
  <si>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обеспечения.</t>
  </si>
  <si>
    <t>Задача 16: Создание условий для реализации мер социальной поддержки отдельных категорий граждан по проезду на общественном транспорте.</t>
  </si>
  <si>
    <t>Цель 10: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перевозок.</t>
  </si>
  <si>
    <t>Направление (подпрограмма) 11 :Обеспечение доступности общественного транспорта для различных категорий граждан на территории округа.</t>
  </si>
  <si>
    <t xml:space="preserve">Задача 17: Обеспечение безопасности дорожного движения.
Задача 18: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
  Задача 20: Повышение технического уровня существующих автомобильных дорог общего пользования местного значения, увеличение их пропускной способности.                                                                                                                                                                   </t>
  </si>
  <si>
    <t>В том числе на реализацию инициативных проектов граждан</t>
  </si>
  <si>
    <t>01 2 08 00000</t>
  </si>
  <si>
    <t>7.1.2.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</si>
  <si>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</si>
  <si>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Итого по направлению (подпрограмме) 1: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</si>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</sst>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#,##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Border="1" applyAlignment="1">
      <alignment wrapText="1" shrinkToFit="1"/>
    </xf>
    <xf numFmtId="0" fontId="1" fillId="0" borderId="0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165" fontId="1" fillId="0" borderId="0" xfId="0" applyNumberFormat="1" applyFont="1" applyFill="1" applyAlignment="1">
      <alignment wrapText="1" shrinkToFi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5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4" fillId="0" borderId="0" xfId="0" applyNumberFormat="1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4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0" fontId="1" fillId="0" borderId="0" xfId="0" applyFont="1" applyFill="1" applyAlignment="1">
      <alignment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Alignment="1">
      <alignment wrapText="1" shrinkToFit="1"/>
    </xf>
    <xf numFmtId="0" fontId="5" fillId="0" borderId="0" xfId="0" applyFont="1" applyFill="1" applyAlignment="1">
      <alignment wrapText="1" shrinkToFit="1"/>
    </xf>
    <xf numFmtId="166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165" fontId="1" fillId="0" borderId="0" xfId="0" applyNumberFormat="1" applyFont="1" applyFill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wrapText="1" shrinkToFit="1"/>
    </xf>
    <xf numFmtId="165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topLeftCell="A67" zoomScale="95" zoomScaleNormal="100" workbookViewId="0">
      <selection activeCell="A105" sqref="A105:L105"/>
    </sheetView>
  </sheetViews>
  <sheetFormatPr defaultColWidth="9.140625" defaultRowHeight="15" x14ac:dyDescent="0.25"/>
  <cols>
    <col min="1" max="1" width="9.85546875" style="7" customWidth="1"/>
    <col min="2" max="2" width="35.85546875" style="6" customWidth="1"/>
    <col min="3" max="3" width="17.5703125" style="7" customWidth="1"/>
    <col min="4" max="4" width="7.85546875" style="7" customWidth="1"/>
    <col min="5" max="5" width="6.5703125" style="7" customWidth="1"/>
    <col min="6" max="6" width="15.42578125" style="7" customWidth="1"/>
    <col min="7" max="7" width="8.28515625" style="7" customWidth="1"/>
    <col min="8" max="8" width="15.42578125" style="7" customWidth="1"/>
    <col min="9" max="9" width="23.140625" style="4" customWidth="1"/>
    <col min="10" max="10" width="21.140625" style="4" customWidth="1"/>
    <col min="11" max="11" width="16.28515625" style="4" customWidth="1"/>
    <col min="12" max="12" width="15.5703125" style="4" customWidth="1"/>
    <col min="13" max="13" width="17" style="7" customWidth="1"/>
    <col min="14" max="14" width="12.42578125" style="7" bestFit="1" customWidth="1"/>
    <col min="15" max="16384" width="9.140625" style="7"/>
  </cols>
  <sheetData>
    <row r="1" spans="1:13" s="1" customFormat="1" x14ac:dyDescent="0.25">
      <c r="A1" s="2"/>
      <c r="B1" s="2"/>
      <c r="C1" s="2"/>
      <c r="D1" s="2"/>
      <c r="E1" s="2"/>
      <c r="F1" s="2"/>
      <c r="G1" s="2"/>
      <c r="H1" s="50"/>
      <c r="I1" s="50"/>
      <c r="J1" s="50"/>
      <c r="K1" s="50"/>
      <c r="L1" s="50"/>
    </row>
    <row r="2" spans="1:13" s="1" customFormat="1" ht="18" customHeight="1" x14ac:dyDescent="0.25">
      <c r="A2" s="2"/>
      <c r="B2" s="2"/>
      <c r="C2" s="2"/>
      <c r="D2" s="2"/>
      <c r="E2" s="2"/>
      <c r="F2" s="2"/>
      <c r="G2" s="2"/>
      <c r="H2" s="50"/>
      <c r="I2" s="50"/>
      <c r="J2" s="50"/>
      <c r="K2" s="50"/>
      <c r="L2" s="50"/>
    </row>
    <row r="3" spans="1:13" s="1" customForma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2" customFormat="1" ht="45" customHeight="1" x14ac:dyDescent="0.25">
      <c r="A4" s="44" t="s">
        <v>1</v>
      </c>
      <c r="B4" s="44" t="s">
        <v>2</v>
      </c>
      <c r="C4" s="44" t="s">
        <v>3</v>
      </c>
      <c r="D4" s="44" t="s">
        <v>4</v>
      </c>
      <c r="E4" s="44"/>
      <c r="F4" s="44"/>
      <c r="G4" s="44"/>
      <c r="H4" s="38" t="s">
        <v>9</v>
      </c>
      <c r="I4" s="52" t="s">
        <v>10</v>
      </c>
      <c r="J4" s="52"/>
      <c r="K4" s="52"/>
      <c r="L4" s="52"/>
    </row>
    <row r="5" spans="1:13" s="1" customFormat="1" x14ac:dyDescent="0.25">
      <c r="A5" s="44"/>
      <c r="B5" s="44"/>
      <c r="C5" s="44"/>
      <c r="D5" s="44" t="s">
        <v>5</v>
      </c>
      <c r="E5" s="44" t="s">
        <v>6</v>
      </c>
      <c r="F5" s="44" t="s">
        <v>7</v>
      </c>
      <c r="G5" s="44" t="s">
        <v>8</v>
      </c>
      <c r="H5" s="39"/>
      <c r="I5" s="52" t="s">
        <v>11</v>
      </c>
      <c r="J5" s="52" t="s">
        <v>12</v>
      </c>
      <c r="K5" s="52"/>
      <c r="L5" s="52"/>
    </row>
    <row r="6" spans="1:13" s="1" customFormat="1" x14ac:dyDescent="0.25">
      <c r="A6" s="44"/>
      <c r="B6" s="44"/>
      <c r="C6" s="44"/>
      <c r="D6" s="44"/>
      <c r="E6" s="44"/>
      <c r="F6" s="44"/>
      <c r="G6" s="44"/>
      <c r="H6" s="40"/>
      <c r="I6" s="52"/>
      <c r="J6" s="22" t="s">
        <v>13</v>
      </c>
      <c r="K6" s="22" t="s">
        <v>84</v>
      </c>
      <c r="L6" s="22" t="s">
        <v>205</v>
      </c>
    </row>
    <row r="7" spans="1:13" s="2" customForma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</row>
    <row r="8" spans="1:13" s="5" customFormat="1" ht="32.25" customHeight="1" x14ac:dyDescent="0.25">
      <c r="A8" s="37" t="s">
        <v>143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s="5" customFormat="1" ht="51.75" customHeight="1" x14ac:dyDescent="0.25">
      <c r="A9" s="37" t="s">
        <v>142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4"/>
    </row>
    <row r="10" spans="1:13" s="5" customFormat="1" ht="30" customHeight="1" x14ac:dyDescent="0.25">
      <c r="A10" s="37" t="s">
        <v>141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4"/>
    </row>
    <row r="11" spans="1:13" ht="30" x14ac:dyDescent="0.25">
      <c r="A11" s="37" t="s">
        <v>137</v>
      </c>
      <c r="B11" s="21" t="s">
        <v>64</v>
      </c>
      <c r="C11" s="21"/>
      <c r="D11" s="21">
        <v>732</v>
      </c>
      <c r="E11" s="12" t="s">
        <v>22</v>
      </c>
      <c r="F11" s="21" t="s">
        <v>65</v>
      </c>
      <c r="G11" s="12" t="s">
        <v>15</v>
      </c>
      <c r="H11" s="21" t="s">
        <v>16</v>
      </c>
      <c r="I11" s="22">
        <f>I12</f>
        <v>55000</v>
      </c>
      <c r="J11" s="22">
        <f>J12</f>
        <v>26400</v>
      </c>
      <c r="K11" s="22">
        <f>K12</f>
        <v>28600</v>
      </c>
      <c r="L11" s="22">
        <f>L12</f>
        <v>0</v>
      </c>
      <c r="M11" s="4"/>
    </row>
    <row r="12" spans="1:13" ht="94.5" customHeight="1" x14ac:dyDescent="0.25">
      <c r="A12" s="37"/>
      <c r="B12" s="21" t="s">
        <v>66</v>
      </c>
      <c r="C12" s="21" t="s">
        <v>82</v>
      </c>
      <c r="D12" s="21">
        <v>732</v>
      </c>
      <c r="E12" s="12" t="s">
        <v>22</v>
      </c>
      <c r="F12" s="21" t="s">
        <v>21</v>
      </c>
      <c r="G12" s="12" t="s">
        <v>15</v>
      </c>
      <c r="H12" s="21" t="s">
        <v>16</v>
      </c>
      <c r="I12" s="22">
        <f>SUM(J12:L12)</f>
        <v>55000</v>
      </c>
      <c r="J12" s="22">
        <f>J13+J15</f>
        <v>26400</v>
      </c>
      <c r="K12" s="22">
        <f>K13+K15</f>
        <v>28600</v>
      </c>
      <c r="L12" s="22">
        <f>L13+L15</f>
        <v>0</v>
      </c>
      <c r="M12" s="4"/>
    </row>
    <row r="13" spans="1:13" ht="39" customHeight="1" x14ac:dyDescent="0.25">
      <c r="A13" s="37" t="s">
        <v>138</v>
      </c>
      <c r="B13" s="44" t="s">
        <v>85</v>
      </c>
      <c r="C13" s="44"/>
      <c r="D13" s="38">
        <v>732</v>
      </c>
      <c r="E13" s="41" t="s">
        <v>14</v>
      </c>
      <c r="F13" s="44" t="s">
        <v>23</v>
      </c>
      <c r="G13" s="38">
        <v>414</v>
      </c>
      <c r="H13" s="44" t="s">
        <v>18</v>
      </c>
      <c r="I13" s="52">
        <f>SUM(J13:L14)</f>
        <v>47850</v>
      </c>
      <c r="J13" s="52">
        <f>22968</f>
        <v>22968</v>
      </c>
      <c r="K13" s="52">
        <f>24882</f>
        <v>24882</v>
      </c>
      <c r="L13" s="52">
        <v>0</v>
      </c>
      <c r="M13" s="4"/>
    </row>
    <row r="14" spans="1:13" ht="27.75" customHeight="1" x14ac:dyDescent="0.25">
      <c r="A14" s="37"/>
      <c r="B14" s="44"/>
      <c r="C14" s="44"/>
      <c r="D14" s="39"/>
      <c r="E14" s="43"/>
      <c r="F14" s="44"/>
      <c r="G14" s="40"/>
      <c r="H14" s="44"/>
      <c r="I14" s="52"/>
      <c r="J14" s="52"/>
      <c r="K14" s="52"/>
      <c r="L14" s="52"/>
      <c r="M14" s="4"/>
    </row>
    <row r="15" spans="1:13" s="18" customFormat="1" ht="73.5" customHeight="1" x14ac:dyDescent="0.25">
      <c r="A15" s="37"/>
      <c r="B15" s="44"/>
      <c r="C15" s="44"/>
      <c r="D15" s="21">
        <v>732</v>
      </c>
      <c r="E15" s="12" t="s">
        <v>14</v>
      </c>
      <c r="F15" s="21" t="s">
        <v>23</v>
      </c>
      <c r="G15" s="21">
        <v>414</v>
      </c>
      <c r="H15" s="21" t="s">
        <v>19</v>
      </c>
      <c r="I15" s="22">
        <f>SUM(J15:L15)</f>
        <v>7150</v>
      </c>
      <c r="J15" s="22">
        <f>3432</f>
        <v>3432</v>
      </c>
      <c r="K15" s="22">
        <f>3718</f>
        <v>3718</v>
      </c>
      <c r="L15" s="22">
        <f>0</f>
        <v>0</v>
      </c>
      <c r="M15" s="4"/>
    </row>
    <row r="16" spans="1:13" ht="15" customHeight="1" x14ac:dyDescent="0.25">
      <c r="A16" s="44" t="s">
        <v>204</v>
      </c>
      <c r="B16" s="44"/>
      <c r="C16" s="44"/>
      <c r="D16" s="44"/>
      <c r="E16" s="44"/>
      <c r="F16" s="44"/>
      <c r="G16" s="44"/>
      <c r="H16" s="21" t="s">
        <v>16</v>
      </c>
      <c r="I16" s="22">
        <f>I17+I18</f>
        <v>55000</v>
      </c>
      <c r="J16" s="22">
        <f>J11</f>
        <v>26400</v>
      </c>
      <c r="K16" s="22">
        <f>K11</f>
        <v>28600</v>
      </c>
      <c r="L16" s="22">
        <f>L11</f>
        <v>0</v>
      </c>
      <c r="M16" s="4"/>
    </row>
    <row r="17" spans="1:14" s="18" customFormat="1" ht="31.5" customHeight="1" x14ac:dyDescent="0.25">
      <c r="A17" s="44"/>
      <c r="B17" s="44"/>
      <c r="C17" s="44"/>
      <c r="D17" s="44"/>
      <c r="E17" s="44"/>
      <c r="F17" s="44"/>
      <c r="G17" s="44"/>
      <c r="H17" s="21" t="s">
        <v>18</v>
      </c>
      <c r="I17" s="22">
        <f>I13</f>
        <v>47850</v>
      </c>
      <c r="J17" s="22">
        <f>J13</f>
        <v>22968</v>
      </c>
      <c r="K17" s="22">
        <f>K13</f>
        <v>24882</v>
      </c>
      <c r="L17" s="22">
        <f>L13</f>
        <v>0</v>
      </c>
      <c r="M17" s="4"/>
    </row>
    <row r="18" spans="1:14" ht="43.5" customHeight="1" x14ac:dyDescent="0.25">
      <c r="A18" s="44"/>
      <c r="B18" s="44"/>
      <c r="C18" s="44"/>
      <c r="D18" s="44"/>
      <c r="E18" s="44"/>
      <c r="F18" s="44"/>
      <c r="G18" s="44"/>
      <c r="H18" s="21" t="s">
        <v>19</v>
      </c>
      <c r="I18" s="22">
        <f>I15</f>
        <v>7150</v>
      </c>
      <c r="J18" s="22">
        <f>J15</f>
        <v>3432</v>
      </c>
      <c r="K18" s="22">
        <f>K15</f>
        <v>3718</v>
      </c>
      <c r="L18" s="22">
        <f>L15</f>
        <v>0</v>
      </c>
      <c r="M18" s="4"/>
    </row>
    <row r="19" spans="1:14" s="19" customFormat="1" ht="51.75" customHeight="1" x14ac:dyDescent="0.25">
      <c r="A19" s="37" t="s">
        <v>191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"/>
    </row>
    <row r="20" spans="1:14" s="19" customFormat="1" x14ac:dyDescent="0.25">
      <c r="A20" s="37" t="s">
        <v>146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4"/>
    </row>
    <row r="21" spans="1:14" s="19" customFormat="1" ht="30" x14ac:dyDescent="0.25">
      <c r="A21" s="37" t="s">
        <v>89</v>
      </c>
      <c r="B21" s="12" t="s">
        <v>64</v>
      </c>
      <c r="C21" s="12"/>
      <c r="D21" s="12" t="s">
        <v>104</v>
      </c>
      <c r="E21" s="12" t="s">
        <v>25</v>
      </c>
      <c r="F21" s="12" t="s">
        <v>65</v>
      </c>
      <c r="G21" s="12" t="s">
        <v>15</v>
      </c>
      <c r="H21" s="21" t="s">
        <v>16</v>
      </c>
      <c r="I21" s="22">
        <f>I22</f>
        <v>156081.4</v>
      </c>
      <c r="J21" s="22">
        <f>J22</f>
        <v>156081.4</v>
      </c>
      <c r="K21" s="22">
        <f>K22</f>
        <v>0</v>
      </c>
      <c r="L21" s="22">
        <f>L22</f>
        <v>0</v>
      </c>
      <c r="M21" s="4"/>
    </row>
    <row r="22" spans="1:14" s="19" customFormat="1" ht="73.5" customHeight="1" x14ac:dyDescent="0.25">
      <c r="A22" s="37"/>
      <c r="B22" s="12" t="s">
        <v>124</v>
      </c>
      <c r="C22" s="12"/>
      <c r="D22" s="12" t="s">
        <v>104</v>
      </c>
      <c r="E22" s="12" t="s">
        <v>25</v>
      </c>
      <c r="F22" s="12" t="s">
        <v>201</v>
      </c>
      <c r="G22" s="12" t="s">
        <v>15</v>
      </c>
      <c r="H22" s="21" t="s">
        <v>16</v>
      </c>
      <c r="I22" s="22">
        <f>SUM(I23:I24)</f>
        <v>156081.4</v>
      </c>
      <c r="J22" s="22">
        <f>SUM(J23:J24)</f>
        <v>156081.4</v>
      </c>
      <c r="K22" s="22">
        <f>SUM(K23:K24)</f>
        <v>0</v>
      </c>
      <c r="L22" s="22">
        <f>SUM(L23:L24)</f>
        <v>0</v>
      </c>
      <c r="M22" s="4"/>
    </row>
    <row r="23" spans="1:14" s="19" customFormat="1" ht="66" customHeight="1" x14ac:dyDescent="0.25">
      <c r="A23" s="37" t="s">
        <v>90</v>
      </c>
      <c r="B23" s="37" t="s">
        <v>125</v>
      </c>
      <c r="C23" s="37" t="s">
        <v>119</v>
      </c>
      <c r="D23" s="12" t="s">
        <v>104</v>
      </c>
      <c r="E23" s="12" t="s">
        <v>25</v>
      </c>
      <c r="F23" s="12" t="s">
        <v>126</v>
      </c>
      <c r="G23" s="12" t="s">
        <v>24</v>
      </c>
      <c r="H23" s="21" t="s">
        <v>18</v>
      </c>
      <c r="I23" s="22">
        <f>SUM(J23:L23)</f>
        <v>155925.29999999999</v>
      </c>
      <c r="J23" s="22">
        <f>155925.3</f>
        <v>155925.29999999999</v>
      </c>
      <c r="K23" s="22">
        <v>0</v>
      </c>
      <c r="L23" s="22">
        <f>0</f>
        <v>0</v>
      </c>
      <c r="M23" s="4"/>
    </row>
    <row r="24" spans="1:14" s="19" customFormat="1" ht="72" customHeight="1" x14ac:dyDescent="0.25">
      <c r="A24" s="37"/>
      <c r="B24" s="37"/>
      <c r="C24" s="37"/>
      <c r="D24" s="12" t="s">
        <v>104</v>
      </c>
      <c r="E24" s="12" t="s">
        <v>25</v>
      </c>
      <c r="F24" s="12" t="s">
        <v>127</v>
      </c>
      <c r="G24" s="12" t="s">
        <v>24</v>
      </c>
      <c r="H24" s="21" t="s">
        <v>19</v>
      </c>
      <c r="I24" s="22">
        <f>SUM(J24:L24)</f>
        <v>156.1</v>
      </c>
      <c r="J24" s="22">
        <f>156.1</f>
        <v>156.1</v>
      </c>
      <c r="K24" s="22">
        <v>0</v>
      </c>
      <c r="L24" s="22">
        <f>0</f>
        <v>0</v>
      </c>
      <c r="M24" s="14"/>
    </row>
    <row r="25" spans="1:14" s="19" customFormat="1" ht="27" customHeight="1" x14ac:dyDescent="0.25">
      <c r="A25" s="37" t="s">
        <v>83</v>
      </c>
      <c r="B25" s="37"/>
      <c r="C25" s="37"/>
      <c r="D25" s="37"/>
      <c r="E25" s="37"/>
      <c r="F25" s="37"/>
      <c r="G25" s="37"/>
      <c r="H25" s="21" t="s">
        <v>11</v>
      </c>
      <c r="I25" s="22">
        <f>I21</f>
        <v>156081.4</v>
      </c>
      <c r="J25" s="22">
        <f>J21</f>
        <v>156081.4</v>
      </c>
      <c r="K25" s="22">
        <f>K21</f>
        <v>0</v>
      </c>
      <c r="L25" s="22">
        <f>L21</f>
        <v>0</v>
      </c>
      <c r="M25" s="14"/>
    </row>
    <row r="26" spans="1:14" s="19" customFormat="1" ht="37.5" customHeight="1" x14ac:dyDescent="0.25">
      <c r="A26" s="37"/>
      <c r="B26" s="37"/>
      <c r="C26" s="37"/>
      <c r="D26" s="37"/>
      <c r="E26" s="37"/>
      <c r="F26" s="37"/>
      <c r="G26" s="37"/>
      <c r="H26" s="21" t="s">
        <v>18</v>
      </c>
      <c r="I26" s="22">
        <f t="shared" ref="I26:L26" si="0">I23</f>
        <v>155925.29999999999</v>
      </c>
      <c r="J26" s="22">
        <f t="shared" si="0"/>
        <v>155925.29999999999</v>
      </c>
      <c r="K26" s="22">
        <f t="shared" si="0"/>
        <v>0</v>
      </c>
      <c r="L26" s="22">
        <f t="shared" si="0"/>
        <v>0</v>
      </c>
      <c r="M26" s="14"/>
    </row>
    <row r="27" spans="1:14" s="19" customFormat="1" ht="39" customHeight="1" x14ac:dyDescent="0.25">
      <c r="A27" s="37"/>
      <c r="B27" s="37"/>
      <c r="C27" s="37"/>
      <c r="D27" s="37"/>
      <c r="E27" s="37"/>
      <c r="F27" s="37"/>
      <c r="G27" s="37"/>
      <c r="H27" s="21" t="s">
        <v>19</v>
      </c>
      <c r="I27" s="22">
        <f t="shared" ref="I27:L27" si="1">I24</f>
        <v>156.1</v>
      </c>
      <c r="J27" s="22">
        <f t="shared" si="1"/>
        <v>156.1</v>
      </c>
      <c r="K27" s="22">
        <f t="shared" si="1"/>
        <v>0</v>
      </c>
      <c r="L27" s="22">
        <f t="shared" si="1"/>
        <v>0</v>
      </c>
      <c r="M27" s="4"/>
    </row>
    <row r="28" spans="1:14" s="19" customFormat="1" ht="25.5" customHeight="1" x14ac:dyDescent="0.25">
      <c r="A28" s="37" t="s">
        <v>149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4"/>
    </row>
    <row r="29" spans="1:14" ht="18" customHeight="1" x14ac:dyDescent="0.25">
      <c r="A29" s="37" t="s">
        <v>147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4"/>
      <c r="N29" s="4"/>
    </row>
    <row r="30" spans="1:14" ht="21" customHeight="1" x14ac:dyDescent="0.25">
      <c r="A30" s="37" t="s">
        <v>148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4"/>
    </row>
    <row r="31" spans="1:14" ht="28.5" customHeight="1" x14ac:dyDescent="0.25">
      <c r="A31" s="37" t="s">
        <v>150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"/>
    </row>
    <row r="32" spans="1:14" ht="50.25" customHeight="1" x14ac:dyDescent="0.25">
      <c r="A32" s="37" t="s">
        <v>139</v>
      </c>
      <c r="B32" s="12" t="s">
        <v>64</v>
      </c>
      <c r="C32" s="12"/>
      <c r="D32" s="12" t="s">
        <v>104</v>
      </c>
      <c r="E32" s="12" t="s">
        <v>14</v>
      </c>
      <c r="F32" s="12" t="s">
        <v>65</v>
      </c>
      <c r="G32" s="12" t="s">
        <v>15</v>
      </c>
      <c r="H32" s="12" t="s">
        <v>16</v>
      </c>
      <c r="I32" s="22">
        <f>I33</f>
        <v>2744.8</v>
      </c>
      <c r="J32" s="22">
        <f>J33</f>
        <v>0</v>
      </c>
      <c r="K32" s="22">
        <f>K33</f>
        <v>0</v>
      </c>
      <c r="L32" s="22">
        <f>L33</f>
        <v>2744.8</v>
      </c>
      <c r="M32" s="4"/>
    </row>
    <row r="33" spans="1:13" ht="68.25" customHeight="1" x14ac:dyDescent="0.25">
      <c r="A33" s="37"/>
      <c r="B33" s="21" t="s">
        <v>105</v>
      </c>
      <c r="C33" s="44" t="s">
        <v>109</v>
      </c>
      <c r="D33" s="21">
        <v>733</v>
      </c>
      <c r="E33" s="12" t="s">
        <v>25</v>
      </c>
      <c r="F33" s="12" t="s">
        <v>106</v>
      </c>
      <c r="G33" s="12" t="s">
        <v>15</v>
      </c>
      <c r="H33" s="21" t="s">
        <v>16</v>
      </c>
      <c r="I33" s="22">
        <f>I34+I35</f>
        <v>2744.8</v>
      </c>
      <c r="J33" s="22">
        <f>J34+J35</f>
        <v>0</v>
      </c>
      <c r="K33" s="22">
        <f>K34+K35</f>
        <v>0</v>
      </c>
      <c r="L33" s="22">
        <f>L34+L35</f>
        <v>2744.8</v>
      </c>
      <c r="M33" s="4"/>
    </row>
    <row r="34" spans="1:13" ht="42.75" customHeight="1" x14ac:dyDescent="0.25">
      <c r="A34" s="37" t="s">
        <v>107</v>
      </c>
      <c r="B34" s="44" t="s">
        <v>108</v>
      </c>
      <c r="C34" s="44"/>
      <c r="D34" s="21">
        <v>732</v>
      </c>
      <c r="E34" s="12" t="s">
        <v>14</v>
      </c>
      <c r="F34" s="12" t="s">
        <v>110</v>
      </c>
      <c r="G34" s="12" t="s">
        <v>24</v>
      </c>
      <c r="H34" s="21" t="s">
        <v>18</v>
      </c>
      <c r="I34" s="22">
        <f>SUM(J34:L34)</f>
        <v>2387.9</v>
      </c>
      <c r="J34" s="22">
        <f>0</f>
        <v>0</v>
      </c>
      <c r="K34" s="22">
        <f>0</f>
        <v>0</v>
      </c>
      <c r="L34" s="22">
        <f>2387.9</f>
        <v>2387.9</v>
      </c>
      <c r="M34" s="4"/>
    </row>
    <row r="35" spans="1:13" ht="54" customHeight="1" x14ac:dyDescent="0.25">
      <c r="A35" s="37"/>
      <c r="B35" s="44"/>
      <c r="C35" s="44"/>
      <c r="D35" s="21">
        <v>732</v>
      </c>
      <c r="E35" s="12" t="s">
        <v>14</v>
      </c>
      <c r="F35" s="12" t="s">
        <v>111</v>
      </c>
      <c r="G35" s="12" t="s">
        <v>24</v>
      </c>
      <c r="H35" s="21" t="s">
        <v>19</v>
      </c>
      <c r="I35" s="22">
        <f>SUM(J35:L35)</f>
        <v>356.9</v>
      </c>
      <c r="J35" s="22">
        <f>0</f>
        <v>0</v>
      </c>
      <c r="K35" s="22">
        <v>0</v>
      </c>
      <c r="L35" s="22">
        <f>356.9</f>
        <v>356.9</v>
      </c>
      <c r="M35" s="4"/>
    </row>
    <row r="36" spans="1:13" ht="28.5" customHeight="1" x14ac:dyDescent="0.25">
      <c r="A36" s="37" t="s">
        <v>100</v>
      </c>
      <c r="B36" s="37"/>
      <c r="C36" s="37"/>
      <c r="D36" s="37"/>
      <c r="E36" s="37"/>
      <c r="F36" s="37"/>
      <c r="G36" s="37"/>
      <c r="H36" s="21" t="s">
        <v>11</v>
      </c>
      <c r="I36" s="22">
        <f>I37+I38</f>
        <v>2744.8</v>
      </c>
      <c r="J36" s="22">
        <f>J37+J38</f>
        <v>0</v>
      </c>
      <c r="K36" s="22">
        <f>K37+K38</f>
        <v>0</v>
      </c>
      <c r="L36" s="22">
        <f>L37+L38</f>
        <v>2744.8</v>
      </c>
      <c r="M36" s="4"/>
    </row>
    <row r="37" spans="1:13" ht="33" customHeight="1" x14ac:dyDescent="0.25">
      <c r="A37" s="37"/>
      <c r="B37" s="37"/>
      <c r="C37" s="37"/>
      <c r="D37" s="37"/>
      <c r="E37" s="37"/>
      <c r="F37" s="37"/>
      <c r="G37" s="37"/>
      <c r="H37" s="21" t="s">
        <v>18</v>
      </c>
      <c r="I37" s="22">
        <f t="shared" ref="I37:L38" si="2">I34</f>
        <v>2387.9</v>
      </c>
      <c r="J37" s="22">
        <f t="shared" si="2"/>
        <v>0</v>
      </c>
      <c r="K37" s="22">
        <f t="shared" si="2"/>
        <v>0</v>
      </c>
      <c r="L37" s="22">
        <f t="shared" si="2"/>
        <v>2387.9</v>
      </c>
      <c r="M37" s="4"/>
    </row>
    <row r="38" spans="1:13" ht="46.5" customHeight="1" x14ac:dyDescent="0.25">
      <c r="A38" s="37"/>
      <c r="B38" s="37"/>
      <c r="C38" s="37"/>
      <c r="D38" s="37"/>
      <c r="E38" s="37"/>
      <c r="F38" s="37"/>
      <c r="G38" s="37"/>
      <c r="H38" s="21" t="s">
        <v>19</v>
      </c>
      <c r="I38" s="22">
        <f t="shared" si="2"/>
        <v>356.9</v>
      </c>
      <c r="J38" s="22">
        <f t="shared" si="2"/>
        <v>0</v>
      </c>
      <c r="K38" s="22">
        <f t="shared" si="2"/>
        <v>0</v>
      </c>
      <c r="L38" s="22">
        <f t="shared" si="2"/>
        <v>356.9</v>
      </c>
      <c r="M38" s="4"/>
    </row>
    <row r="39" spans="1:13" ht="24" customHeight="1" x14ac:dyDescent="0.25">
      <c r="A39" s="45" t="s">
        <v>140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"/>
    </row>
    <row r="40" spans="1:13" ht="28.5" customHeight="1" x14ac:dyDescent="0.25">
      <c r="A40" s="45" t="s">
        <v>151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"/>
    </row>
    <row r="41" spans="1:13" ht="37.5" customHeight="1" x14ac:dyDescent="0.25">
      <c r="A41" s="45" t="s">
        <v>152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"/>
    </row>
    <row r="42" spans="1:13" ht="51.75" customHeight="1" x14ac:dyDescent="0.25">
      <c r="A42" s="46" t="s">
        <v>144</v>
      </c>
      <c r="B42" s="9" t="s">
        <v>64</v>
      </c>
      <c r="C42" s="9"/>
      <c r="D42" s="20">
        <v>732</v>
      </c>
      <c r="E42" s="20" t="s">
        <v>14</v>
      </c>
      <c r="F42" s="20" t="s">
        <v>68</v>
      </c>
      <c r="G42" s="20" t="s">
        <v>15</v>
      </c>
      <c r="H42" s="20" t="s">
        <v>16</v>
      </c>
      <c r="I42" s="25">
        <f>I43</f>
        <v>3812.3999999999996</v>
      </c>
      <c r="J42" s="25">
        <f>J43</f>
        <v>1270.8</v>
      </c>
      <c r="K42" s="25">
        <f>K43</f>
        <v>1270.8</v>
      </c>
      <c r="L42" s="25">
        <f>L43</f>
        <v>1270.8</v>
      </c>
      <c r="M42" s="4"/>
    </row>
    <row r="43" spans="1:13" s="11" customFormat="1" ht="81.75" customHeight="1" x14ac:dyDescent="0.25">
      <c r="A43" s="46"/>
      <c r="B43" s="9" t="s">
        <v>112</v>
      </c>
      <c r="C43" s="27" t="s">
        <v>58</v>
      </c>
      <c r="D43" s="20">
        <v>732</v>
      </c>
      <c r="E43" s="20" t="s">
        <v>14</v>
      </c>
      <c r="F43" s="20" t="s">
        <v>114</v>
      </c>
      <c r="G43" s="20" t="s">
        <v>15</v>
      </c>
      <c r="H43" s="20" t="s">
        <v>16</v>
      </c>
      <c r="I43" s="25">
        <f>I45+I44</f>
        <v>3812.3999999999996</v>
      </c>
      <c r="J43" s="25">
        <f>J45+J44</f>
        <v>1270.8</v>
      </c>
      <c r="K43" s="25">
        <f>K45+K44</f>
        <v>1270.8</v>
      </c>
      <c r="L43" s="25">
        <f>L45+L44</f>
        <v>1270.8</v>
      </c>
      <c r="M43" s="4"/>
    </row>
    <row r="44" spans="1:13" s="13" customFormat="1" ht="43.5" customHeight="1" x14ac:dyDescent="0.25">
      <c r="A44" s="46" t="s">
        <v>95</v>
      </c>
      <c r="B44" s="45" t="s">
        <v>113</v>
      </c>
      <c r="C44" s="45"/>
      <c r="D44" s="20" t="s">
        <v>104</v>
      </c>
      <c r="E44" s="20" t="s">
        <v>14</v>
      </c>
      <c r="F44" s="20" t="s">
        <v>115</v>
      </c>
      <c r="G44" s="20" t="s">
        <v>24</v>
      </c>
      <c r="H44" s="20" t="s">
        <v>18</v>
      </c>
      <c r="I44" s="25">
        <f>SUM(J44:L44)</f>
        <v>3316.7999999999997</v>
      </c>
      <c r="J44" s="25">
        <f>1105.6</f>
        <v>1105.5999999999999</v>
      </c>
      <c r="K44" s="25">
        <f>1105.6</f>
        <v>1105.5999999999999</v>
      </c>
      <c r="L44" s="25">
        <f>1105.6</f>
        <v>1105.5999999999999</v>
      </c>
      <c r="M44" s="4"/>
    </row>
    <row r="45" spans="1:13" ht="37.5" customHeight="1" x14ac:dyDescent="0.25">
      <c r="A45" s="46"/>
      <c r="B45" s="45"/>
      <c r="C45" s="45"/>
      <c r="D45" s="20">
        <v>732</v>
      </c>
      <c r="E45" s="20" t="s">
        <v>14</v>
      </c>
      <c r="F45" s="26" t="s">
        <v>116</v>
      </c>
      <c r="G45" s="20" t="s">
        <v>24</v>
      </c>
      <c r="H45" s="20" t="s">
        <v>19</v>
      </c>
      <c r="I45" s="25">
        <f>SUM(J45:L45)</f>
        <v>495.59999999999997</v>
      </c>
      <c r="J45" s="25">
        <f>165.2</f>
        <v>165.2</v>
      </c>
      <c r="K45" s="25">
        <f>165.2</f>
        <v>165.2</v>
      </c>
      <c r="L45" s="25">
        <f>165.2</f>
        <v>165.2</v>
      </c>
      <c r="M45" s="4"/>
    </row>
    <row r="46" spans="1:13" x14ac:dyDescent="0.25">
      <c r="A46" s="45" t="s">
        <v>145</v>
      </c>
      <c r="B46" s="45"/>
      <c r="C46" s="45"/>
      <c r="D46" s="45"/>
      <c r="E46" s="45"/>
      <c r="F46" s="45"/>
      <c r="G46" s="45"/>
      <c r="H46" s="9" t="s">
        <v>11</v>
      </c>
      <c r="I46" s="25">
        <f>I42</f>
        <v>3812.3999999999996</v>
      </c>
      <c r="J46" s="25">
        <f>J42</f>
        <v>1270.8</v>
      </c>
      <c r="K46" s="25">
        <f>K42</f>
        <v>1270.8</v>
      </c>
      <c r="L46" s="25">
        <f>L42</f>
        <v>1270.8</v>
      </c>
      <c r="M46" s="4"/>
    </row>
    <row r="47" spans="1:13" s="13" customFormat="1" ht="30" x14ac:dyDescent="0.25">
      <c r="A47" s="45"/>
      <c r="B47" s="45"/>
      <c r="C47" s="45"/>
      <c r="D47" s="45"/>
      <c r="E47" s="45"/>
      <c r="F47" s="45"/>
      <c r="G47" s="45"/>
      <c r="H47" s="9" t="s">
        <v>18</v>
      </c>
      <c r="I47" s="25">
        <f t="shared" ref="I47:L48" si="3">I44</f>
        <v>3316.7999999999997</v>
      </c>
      <c r="J47" s="25">
        <f t="shared" si="3"/>
        <v>1105.5999999999999</v>
      </c>
      <c r="K47" s="25">
        <f t="shared" si="3"/>
        <v>1105.5999999999999</v>
      </c>
      <c r="L47" s="25">
        <f t="shared" si="3"/>
        <v>1105.5999999999999</v>
      </c>
      <c r="M47" s="4"/>
    </row>
    <row r="48" spans="1:13" ht="30" x14ac:dyDescent="0.25">
      <c r="A48" s="45"/>
      <c r="B48" s="45"/>
      <c r="C48" s="45"/>
      <c r="D48" s="45"/>
      <c r="E48" s="45"/>
      <c r="F48" s="45"/>
      <c r="G48" s="45"/>
      <c r="H48" s="9" t="s">
        <v>19</v>
      </c>
      <c r="I48" s="25">
        <f t="shared" si="3"/>
        <v>495.59999999999997</v>
      </c>
      <c r="J48" s="25">
        <f t="shared" si="3"/>
        <v>165.2</v>
      </c>
      <c r="K48" s="25">
        <f t="shared" si="3"/>
        <v>165.2</v>
      </c>
      <c r="L48" s="25">
        <f t="shared" si="3"/>
        <v>165.2</v>
      </c>
      <c r="M48" s="4"/>
    </row>
    <row r="49" spans="1:13" s="19" customFormat="1" ht="36" customHeight="1" x14ac:dyDescent="0.25">
      <c r="A49" s="45" t="s">
        <v>187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"/>
    </row>
    <row r="50" spans="1:13" x14ac:dyDescent="0.25">
      <c r="A50" s="37" t="s">
        <v>153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4"/>
    </row>
    <row r="51" spans="1:13" ht="36.75" customHeight="1" x14ac:dyDescent="0.25">
      <c r="A51" s="37" t="s">
        <v>117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4"/>
    </row>
    <row r="52" spans="1:13" ht="27" customHeight="1" x14ac:dyDescent="0.25">
      <c r="A52" s="37" t="s">
        <v>96</v>
      </c>
      <c r="B52" s="12" t="s">
        <v>64</v>
      </c>
      <c r="C52" s="12"/>
      <c r="D52" s="12" t="s">
        <v>104</v>
      </c>
      <c r="E52" s="12" t="s">
        <v>25</v>
      </c>
      <c r="F52" s="12" t="s">
        <v>65</v>
      </c>
      <c r="G52" s="12" t="s">
        <v>15</v>
      </c>
      <c r="H52" s="21" t="s">
        <v>16</v>
      </c>
      <c r="I52" s="22">
        <f>I53</f>
        <v>4793.0999999999995</v>
      </c>
      <c r="J52" s="22">
        <f>J53</f>
        <v>4793.0999999999995</v>
      </c>
      <c r="K52" s="22">
        <f>K53</f>
        <v>0</v>
      </c>
      <c r="L52" s="22">
        <f>L53</f>
        <v>0</v>
      </c>
      <c r="M52" s="4"/>
    </row>
    <row r="53" spans="1:13" ht="93.75" customHeight="1" x14ac:dyDescent="0.25">
      <c r="A53" s="37"/>
      <c r="B53" s="12" t="s">
        <v>118</v>
      </c>
      <c r="C53" s="12" t="s">
        <v>186</v>
      </c>
      <c r="D53" s="12" t="s">
        <v>104</v>
      </c>
      <c r="E53" s="12" t="s">
        <v>25</v>
      </c>
      <c r="F53" s="12" t="s">
        <v>120</v>
      </c>
      <c r="G53" s="12" t="s">
        <v>15</v>
      </c>
      <c r="H53" s="21" t="s">
        <v>16</v>
      </c>
      <c r="I53" s="22">
        <f>SUM(I54:I55)</f>
        <v>4793.0999999999995</v>
      </c>
      <c r="J53" s="22">
        <f>SUM(J54:J55)</f>
        <v>4793.0999999999995</v>
      </c>
      <c r="K53" s="22">
        <f>SUM(K54:K55)</f>
        <v>0</v>
      </c>
      <c r="L53" s="22">
        <f>SUM(L54:L55)</f>
        <v>0</v>
      </c>
      <c r="M53" s="4"/>
    </row>
    <row r="54" spans="1:13" ht="75.75" customHeight="1" x14ac:dyDescent="0.25">
      <c r="A54" s="37" t="s">
        <v>97</v>
      </c>
      <c r="B54" s="37" t="s">
        <v>121</v>
      </c>
      <c r="C54" s="37"/>
      <c r="D54" s="37" t="s">
        <v>104</v>
      </c>
      <c r="E54" s="37" t="s">
        <v>25</v>
      </c>
      <c r="F54" s="37" t="s">
        <v>122</v>
      </c>
      <c r="G54" s="37" t="s">
        <v>24</v>
      </c>
      <c r="H54" s="21" t="s">
        <v>17</v>
      </c>
      <c r="I54" s="22">
        <f>SUM(J54:L54)</f>
        <v>4217.8999999999996</v>
      </c>
      <c r="J54" s="22">
        <f>4217.9</f>
        <v>4217.8999999999996</v>
      </c>
      <c r="K54" s="22">
        <v>0</v>
      </c>
      <c r="L54" s="22">
        <f>0</f>
        <v>0</v>
      </c>
      <c r="M54" s="4"/>
    </row>
    <row r="55" spans="1:13" ht="45.75" customHeight="1" x14ac:dyDescent="0.25">
      <c r="A55" s="37"/>
      <c r="B55" s="37"/>
      <c r="C55" s="37"/>
      <c r="D55" s="37"/>
      <c r="E55" s="37"/>
      <c r="F55" s="37"/>
      <c r="G55" s="37"/>
      <c r="H55" s="21" t="s">
        <v>19</v>
      </c>
      <c r="I55" s="22">
        <f>SUM(J55:L55)</f>
        <v>575.20000000000005</v>
      </c>
      <c r="J55" s="22">
        <f>575.2</f>
        <v>575.20000000000005</v>
      </c>
      <c r="K55" s="22">
        <v>0</v>
      </c>
      <c r="L55" s="22">
        <f>0</f>
        <v>0</v>
      </c>
      <c r="M55" s="4"/>
    </row>
    <row r="56" spans="1:13" x14ac:dyDescent="0.25">
      <c r="A56" s="37" t="s">
        <v>123</v>
      </c>
      <c r="B56" s="37"/>
      <c r="C56" s="37"/>
      <c r="D56" s="37"/>
      <c r="E56" s="37"/>
      <c r="F56" s="37"/>
      <c r="G56" s="37"/>
      <c r="H56" s="21" t="s">
        <v>11</v>
      </c>
      <c r="I56" s="22">
        <f>I52</f>
        <v>4793.0999999999995</v>
      </c>
      <c r="J56" s="22">
        <f>J52</f>
        <v>4793.0999999999995</v>
      </c>
      <c r="K56" s="22">
        <f>K52</f>
        <v>0</v>
      </c>
      <c r="L56" s="22">
        <f>L52</f>
        <v>0</v>
      </c>
      <c r="M56" s="4"/>
    </row>
    <row r="57" spans="1:13" s="11" customFormat="1" ht="30" x14ac:dyDescent="0.25">
      <c r="A57" s="37"/>
      <c r="B57" s="37"/>
      <c r="C57" s="37"/>
      <c r="D57" s="37"/>
      <c r="E57" s="37"/>
      <c r="F57" s="37"/>
      <c r="G57" s="37"/>
      <c r="H57" s="21" t="s">
        <v>17</v>
      </c>
      <c r="I57" s="22">
        <f t="shared" ref="I57:L58" si="4">I54</f>
        <v>4217.8999999999996</v>
      </c>
      <c r="J57" s="22">
        <f>J54</f>
        <v>4217.8999999999996</v>
      </c>
      <c r="K57" s="22">
        <f t="shared" si="4"/>
        <v>0</v>
      </c>
      <c r="L57" s="22">
        <f t="shared" si="4"/>
        <v>0</v>
      </c>
      <c r="M57" s="4"/>
    </row>
    <row r="58" spans="1:13" ht="30" x14ac:dyDescent="0.25">
      <c r="A58" s="37"/>
      <c r="B58" s="37"/>
      <c r="C58" s="37"/>
      <c r="D58" s="37"/>
      <c r="E58" s="37"/>
      <c r="F58" s="37"/>
      <c r="G58" s="37"/>
      <c r="H58" s="21" t="s">
        <v>19</v>
      </c>
      <c r="I58" s="22">
        <f t="shared" si="4"/>
        <v>575.20000000000005</v>
      </c>
      <c r="J58" s="22">
        <f t="shared" si="4"/>
        <v>575.20000000000005</v>
      </c>
      <c r="K58" s="22">
        <f t="shared" si="4"/>
        <v>0</v>
      </c>
      <c r="L58" s="22">
        <f t="shared" si="4"/>
        <v>0</v>
      </c>
      <c r="M58" s="4"/>
    </row>
    <row r="59" spans="1:13" s="15" customFormat="1" ht="39" customHeight="1" x14ac:dyDescent="0.25">
      <c r="A59" s="49" t="s">
        <v>188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"/>
    </row>
    <row r="60" spans="1:13" s="15" customFormat="1" ht="53.25" customHeight="1" x14ac:dyDescent="0.25">
      <c r="A60" s="37" t="s">
        <v>154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4"/>
    </row>
    <row r="61" spans="1:13" s="15" customFormat="1" ht="15" customHeight="1" x14ac:dyDescent="0.25">
      <c r="A61" s="37" t="s">
        <v>155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"/>
    </row>
    <row r="62" spans="1:13" s="15" customFormat="1" ht="48" customHeight="1" x14ac:dyDescent="0.25">
      <c r="A62" s="37" t="s">
        <v>98</v>
      </c>
      <c r="B62" s="12" t="s">
        <v>64</v>
      </c>
      <c r="C62" s="12"/>
      <c r="D62" s="12" t="s">
        <v>104</v>
      </c>
      <c r="E62" s="12" t="s">
        <v>22</v>
      </c>
      <c r="F62" s="12" t="s">
        <v>65</v>
      </c>
      <c r="G62" s="12" t="s">
        <v>15</v>
      </c>
      <c r="H62" s="21" t="s">
        <v>16</v>
      </c>
      <c r="I62" s="22">
        <f>I63</f>
        <v>243686.39999999999</v>
      </c>
      <c r="J62" s="22">
        <f>J63</f>
        <v>81228.800000000003</v>
      </c>
      <c r="K62" s="22">
        <f>K63</f>
        <v>81228.800000000003</v>
      </c>
      <c r="L62" s="22">
        <f>L63</f>
        <v>81228.800000000003</v>
      </c>
      <c r="M62" s="4"/>
    </row>
    <row r="63" spans="1:13" s="15" customFormat="1" ht="57" customHeight="1" x14ac:dyDescent="0.25">
      <c r="A63" s="37"/>
      <c r="B63" s="12" t="s">
        <v>131</v>
      </c>
      <c r="C63" s="12"/>
      <c r="D63" s="12" t="s">
        <v>104</v>
      </c>
      <c r="E63" s="12" t="s">
        <v>22</v>
      </c>
      <c r="F63" s="12" t="s">
        <v>132</v>
      </c>
      <c r="G63" s="12" t="s">
        <v>15</v>
      </c>
      <c r="H63" s="21" t="s">
        <v>16</v>
      </c>
      <c r="I63" s="22">
        <f>I64+I66</f>
        <v>243686.39999999999</v>
      </c>
      <c r="J63" s="22">
        <f>J64+J66</f>
        <v>81228.800000000003</v>
      </c>
      <c r="K63" s="22">
        <f>K64+K66</f>
        <v>81228.800000000003</v>
      </c>
      <c r="L63" s="22">
        <f>L64+L66</f>
        <v>81228.800000000003</v>
      </c>
      <c r="M63" s="4"/>
    </row>
    <row r="64" spans="1:13" s="17" customFormat="1" ht="52.5" customHeight="1" x14ac:dyDescent="0.25">
      <c r="A64" s="37" t="s">
        <v>87</v>
      </c>
      <c r="B64" s="37" t="s">
        <v>133</v>
      </c>
      <c r="C64" s="37"/>
      <c r="D64" s="41" t="s">
        <v>104</v>
      </c>
      <c r="E64" s="41" t="s">
        <v>20</v>
      </c>
      <c r="F64" s="37" t="s">
        <v>134</v>
      </c>
      <c r="G64" s="37" t="s">
        <v>103</v>
      </c>
      <c r="H64" s="21" t="s">
        <v>18</v>
      </c>
      <c r="I64" s="22">
        <f>SUM(J64:L64)</f>
        <v>212007</v>
      </c>
      <c r="J64" s="22">
        <f>70669</f>
        <v>70669</v>
      </c>
      <c r="K64" s="22">
        <f>70669</f>
        <v>70669</v>
      </c>
      <c r="L64" s="22">
        <f>70669</f>
        <v>70669</v>
      </c>
      <c r="M64" s="4"/>
    </row>
    <row r="65" spans="1:13" s="17" customFormat="1" ht="72.75" customHeight="1" x14ac:dyDescent="0.25">
      <c r="A65" s="37"/>
      <c r="B65" s="37"/>
      <c r="C65" s="37"/>
      <c r="D65" s="42"/>
      <c r="E65" s="42"/>
      <c r="F65" s="37"/>
      <c r="G65" s="37"/>
      <c r="H65" s="21" t="s">
        <v>94</v>
      </c>
      <c r="I65" s="22">
        <f>I64</f>
        <v>212007</v>
      </c>
      <c r="J65" s="22">
        <f>J64</f>
        <v>70669</v>
      </c>
      <c r="K65" s="22">
        <f>K64</f>
        <v>70669</v>
      </c>
      <c r="L65" s="22">
        <f>L64</f>
        <v>70669</v>
      </c>
      <c r="M65" s="4"/>
    </row>
    <row r="66" spans="1:13" s="17" customFormat="1" ht="52.5" customHeight="1" x14ac:dyDescent="0.25">
      <c r="A66" s="37"/>
      <c r="B66" s="37"/>
      <c r="C66" s="37"/>
      <c r="D66" s="41" t="s">
        <v>104</v>
      </c>
      <c r="E66" s="41" t="s">
        <v>20</v>
      </c>
      <c r="F66" s="37" t="s">
        <v>135</v>
      </c>
      <c r="G66" s="37" t="s">
        <v>103</v>
      </c>
      <c r="H66" s="21" t="s">
        <v>19</v>
      </c>
      <c r="I66" s="22">
        <f>SUM(J66:L66)</f>
        <v>31679.399999999998</v>
      </c>
      <c r="J66" s="22">
        <f>10559.8</f>
        <v>10559.8</v>
      </c>
      <c r="K66" s="22">
        <f>10559.8</f>
        <v>10559.8</v>
      </c>
      <c r="L66" s="22">
        <f>10559.8</f>
        <v>10559.8</v>
      </c>
      <c r="M66" s="4"/>
    </row>
    <row r="67" spans="1:13" s="17" customFormat="1" ht="75" customHeight="1" x14ac:dyDescent="0.25">
      <c r="A67" s="37"/>
      <c r="B67" s="37"/>
      <c r="C67" s="37"/>
      <c r="D67" s="42"/>
      <c r="E67" s="42"/>
      <c r="F67" s="37"/>
      <c r="G67" s="37"/>
      <c r="H67" s="21" t="s">
        <v>93</v>
      </c>
      <c r="I67" s="22">
        <f>I66</f>
        <v>31679.399999999998</v>
      </c>
      <c r="J67" s="22">
        <f>J66</f>
        <v>10559.8</v>
      </c>
      <c r="K67" s="22">
        <f>K66</f>
        <v>10559.8</v>
      </c>
      <c r="L67" s="22">
        <f>L66</f>
        <v>10559.8</v>
      </c>
      <c r="M67" s="4"/>
    </row>
    <row r="68" spans="1:13" s="17" customFormat="1" ht="42" customHeight="1" x14ac:dyDescent="0.25">
      <c r="A68" s="37" t="s">
        <v>101</v>
      </c>
      <c r="B68" s="37"/>
      <c r="C68" s="37"/>
      <c r="D68" s="37"/>
      <c r="E68" s="37"/>
      <c r="F68" s="37"/>
      <c r="G68" s="37"/>
      <c r="H68" s="21" t="s">
        <v>11</v>
      </c>
      <c r="I68" s="22">
        <f>I69+I71</f>
        <v>243686.39999999999</v>
      </c>
      <c r="J68" s="22">
        <f>J69+J71</f>
        <v>81228.800000000003</v>
      </c>
      <c r="K68" s="22">
        <f>K69+K71</f>
        <v>81228.800000000003</v>
      </c>
      <c r="L68" s="22">
        <f>L69+L71</f>
        <v>81228.800000000003</v>
      </c>
      <c r="M68" s="4"/>
    </row>
    <row r="69" spans="1:13" s="17" customFormat="1" ht="33.75" customHeight="1" x14ac:dyDescent="0.25">
      <c r="A69" s="37"/>
      <c r="B69" s="37"/>
      <c r="C69" s="37"/>
      <c r="D69" s="37"/>
      <c r="E69" s="37"/>
      <c r="F69" s="37"/>
      <c r="G69" s="37"/>
      <c r="H69" s="21" t="s">
        <v>18</v>
      </c>
      <c r="I69" s="22">
        <f t="shared" ref="I69:L72" si="5">I64</f>
        <v>212007</v>
      </c>
      <c r="J69" s="22">
        <f t="shared" si="5"/>
        <v>70669</v>
      </c>
      <c r="K69" s="22">
        <f t="shared" si="5"/>
        <v>70669</v>
      </c>
      <c r="L69" s="22">
        <f t="shared" si="5"/>
        <v>70669</v>
      </c>
      <c r="M69" s="4"/>
    </row>
    <row r="70" spans="1:13" s="17" customFormat="1" ht="57" customHeight="1" x14ac:dyDescent="0.25">
      <c r="A70" s="37"/>
      <c r="B70" s="37"/>
      <c r="C70" s="37"/>
      <c r="D70" s="37"/>
      <c r="E70" s="37"/>
      <c r="F70" s="37"/>
      <c r="G70" s="37"/>
      <c r="H70" s="21" t="s">
        <v>94</v>
      </c>
      <c r="I70" s="22">
        <f t="shared" si="5"/>
        <v>212007</v>
      </c>
      <c r="J70" s="22">
        <f t="shared" si="5"/>
        <v>70669</v>
      </c>
      <c r="K70" s="22">
        <f t="shared" si="5"/>
        <v>70669</v>
      </c>
      <c r="L70" s="22">
        <f t="shared" si="5"/>
        <v>70669</v>
      </c>
      <c r="M70" s="4"/>
    </row>
    <row r="71" spans="1:13" s="15" customFormat="1" ht="39.75" customHeight="1" x14ac:dyDescent="0.25">
      <c r="A71" s="37"/>
      <c r="B71" s="37"/>
      <c r="C71" s="37"/>
      <c r="D71" s="37"/>
      <c r="E71" s="37"/>
      <c r="F71" s="37"/>
      <c r="G71" s="37"/>
      <c r="H71" s="21" t="s">
        <v>19</v>
      </c>
      <c r="I71" s="22">
        <f t="shared" si="5"/>
        <v>31679.399999999998</v>
      </c>
      <c r="J71" s="22">
        <f t="shared" si="5"/>
        <v>10559.8</v>
      </c>
      <c r="K71" s="22">
        <f t="shared" si="5"/>
        <v>10559.8</v>
      </c>
      <c r="L71" s="22">
        <f t="shared" si="5"/>
        <v>10559.8</v>
      </c>
      <c r="M71" s="4"/>
    </row>
    <row r="72" spans="1:13" s="17" customFormat="1" ht="58.5" customHeight="1" x14ac:dyDescent="0.25">
      <c r="A72" s="37"/>
      <c r="B72" s="37"/>
      <c r="C72" s="37"/>
      <c r="D72" s="37"/>
      <c r="E72" s="37"/>
      <c r="F72" s="37"/>
      <c r="G72" s="37"/>
      <c r="H72" s="21" t="s">
        <v>93</v>
      </c>
      <c r="I72" s="22">
        <f t="shared" si="5"/>
        <v>31679.399999999998</v>
      </c>
      <c r="J72" s="22">
        <f t="shared" si="5"/>
        <v>10559.8</v>
      </c>
      <c r="K72" s="22">
        <f t="shared" si="5"/>
        <v>10559.8</v>
      </c>
      <c r="L72" s="22">
        <f t="shared" si="5"/>
        <v>10559.8</v>
      </c>
      <c r="M72" s="4"/>
    </row>
    <row r="73" spans="1:13" x14ac:dyDescent="0.25">
      <c r="A73" s="37" t="s">
        <v>156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4"/>
    </row>
    <row r="74" spans="1:13" ht="39" customHeight="1" x14ac:dyDescent="0.25">
      <c r="A74" s="37" t="s">
        <v>192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4"/>
    </row>
    <row r="75" spans="1:13" ht="23.25" customHeight="1" x14ac:dyDescent="0.25">
      <c r="A75" s="37" t="s">
        <v>157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4"/>
    </row>
    <row r="76" spans="1:13" ht="32.25" customHeight="1" x14ac:dyDescent="0.25">
      <c r="A76" s="37" t="s">
        <v>158</v>
      </c>
      <c r="B76" s="12" t="s">
        <v>67</v>
      </c>
      <c r="C76" s="12"/>
      <c r="D76" s="21">
        <v>732</v>
      </c>
      <c r="E76" s="12" t="s">
        <v>22</v>
      </c>
      <c r="F76" s="21" t="s">
        <v>68</v>
      </c>
      <c r="G76" s="12" t="s">
        <v>15</v>
      </c>
      <c r="H76" s="21" t="s">
        <v>16</v>
      </c>
      <c r="I76" s="22">
        <f>I77</f>
        <v>112173.5</v>
      </c>
      <c r="J76" s="22">
        <f>J77</f>
        <v>38461.9</v>
      </c>
      <c r="K76" s="22">
        <f>K77</f>
        <v>36965</v>
      </c>
      <c r="L76" s="22">
        <f>L77</f>
        <v>36746.6</v>
      </c>
      <c r="M76" s="4"/>
    </row>
    <row r="77" spans="1:13" ht="45" x14ac:dyDescent="0.25">
      <c r="A77" s="37"/>
      <c r="B77" s="21" t="s">
        <v>69</v>
      </c>
      <c r="C77" s="21"/>
      <c r="D77" s="21">
        <v>732</v>
      </c>
      <c r="E77" s="12" t="s">
        <v>22</v>
      </c>
      <c r="F77" s="21" t="s">
        <v>26</v>
      </c>
      <c r="G77" s="12" t="s">
        <v>15</v>
      </c>
      <c r="H77" s="21" t="s">
        <v>16</v>
      </c>
      <c r="I77" s="22">
        <f>SUM(I78:I81)</f>
        <v>112173.5</v>
      </c>
      <c r="J77" s="22">
        <f>SUM(J78:J81)</f>
        <v>38461.9</v>
      </c>
      <c r="K77" s="22">
        <f>SUM(K78:K81)</f>
        <v>36965</v>
      </c>
      <c r="L77" s="22">
        <f>SUM(L78:L81)</f>
        <v>36746.6</v>
      </c>
      <c r="M77" s="4"/>
    </row>
    <row r="78" spans="1:13" ht="43.5" customHeight="1" x14ac:dyDescent="0.25">
      <c r="A78" s="37" t="s">
        <v>159</v>
      </c>
      <c r="B78" s="44" t="s">
        <v>27</v>
      </c>
      <c r="C78" s="35" t="s">
        <v>58</v>
      </c>
      <c r="D78" s="33">
        <v>732</v>
      </c>
      <c r="E78" s="32" t="s">
        <v>28</v>
      </c>
      <c r="F78" s="33" t="s">
        <v>29</v>
      </c>
      <c r="G78" s="12" t="s">
        <v>15</v>
      </c>
      <c r="H78" s="21" t="s">
        <v>19</v>
      </c>
      <c r="I78" s="22">
        <f>J78+K78+L78</f>
        <v>26067.3</v>
      </c>
      <c r="J78" s="22">
        <f>9403.2</f>
        <v>9403.2000000000007</v>
      </c>
      <c r="K78" s="22">
        <f>8404.9</f>
        <v>8404.9</v>
      </c>
      <c r="L78" s="22">
        <f>8259.2</f>
        <v>8259.2000000000007</v>
      </c>
      <c r="M78" s="4"/>
    </row>
    <row r="79" spans="1:13" s="19" customFormat="1" ht="83.25" customHeight="1" x14ac:dyDescent="0.25">
      <c r="A79" s="37"/>
      <c r="B79" s="44"/>
      <c r="C79" s="35" t="s">
        <v>91</v>
      </c>
      <c r="D79" s="33">
        <v>704</v>
      </c>
      <c r="E79" s="32" t="s">
        <v>28</v>
      </c>
      <c r="F79" s="33" t="s">
        <v>29</v>
      </c>
      <c r="G79" s="12" t="s">
        <v>15</v>
      </c>
      <c r="H79" s="21" t="s">
        <v>19</v>
      </c>
      <c r="I79" s="22">
        <f>J79+K79+L79</f>
        <v>13017.199999999999</v>
      </c>
      <c r="J79" s="22">
        <f>4695.7</f>
        <v>4695.7</v>
      </c>
      <c r="K79" s="22">
        <f>4197.1</f>
        <v>4197.1000000000004</v>
      </c>
      <c r="L79" s="22">
        <f>4124.4</f>
        <v>4124.3999999999996</v>
      </c>
      <c r="M79" s="4"/>
    </row>
    <row r="80" spans="1:13" s="24" customFormat="1" ht="45" x14ac:dyDescent="0.25">
      <c r="A80" s="12" t="s">
        <v>202</v>
      </c>
      <c r="B80" s="21" t="s">
        <v>30</v>
      </c>
      <c r="C80" s="8" t="s">
        <v>92</v>
      </c>
      <c r="D80" s="21">
        <v>732</v>
      </c>
      <c r="E80" s="12" t="s">
        <v>28</v>
      </c>
      <c r="F80" s="21" t="s">
        <v>31</v>
      </c>
      <c r="G80" s="12" t="s">
        <v>15</v>
      </c>
      <c r="H80" s="21" t="s">
        <v>19</v>
      </c>
      <c r="I80" s="22">
        <f t="shared" ref="I80" si="6">SUM(J80:L80)</f>
        <v>20883</v>
      </c>
      <c r="J80" s="22">
        <f>6961</f>
        <v>6961</v>
      </c>
      <c r="K80" s="22">
        <f>6961</f>
        <v>6961</v>
      </c>
      <c r="L80" s="22">
        <f>6961</f>
        <v>6961</v>
      </c>
      <c r="M80" s="23"/>
    </row>
    <row r="81" spans="1:13" s="24" customFormat="1" ht="77.25" customHeight="1" x14ac:dyDescent="0.25">
      <c r="A81" s="12" t="s">
        <v>185</v>
      </c>
      <c r="B81" s="21" t="s">
        <v>32</v>
      </c>
      <c r="C81" s="8" t="s">
        <v>59</v>
      </c>
      <c r="D81" s="21">
        <v>732</v>
      </c>
      <c r="E81" s="12" t="s">
        <v>28</v>
      </c>
      <c r="F81" s="21" t="s">
        <v>33</v>
      </c>
      <c r="G81" s="12" t="s">
        <v>15</v>
      </c>
      <c r="H81" s="21" t="s">
        <v>19</v>
      </c>
      <c r="I81" s="22">
        <f>SUM(J81:L81)</f>
        <v>52206</v>
      </c>
      <c r="J81" s="22">
        <f>17402</f>
        <v>17402</v>
      </c>
      <c r="K81" s="22">
        <f>17402</f>
        <v>17402</v>
      </c>
      <c r="L81" s="22">
        <f>17402</f>
        <v>17402</v>
      </c>
      <c r="M81" s="23"/>
    </row>
    <row r="82" spans="1:13" ht="15.75" customHeight="1" x14ac:dyDescent="0.25">
      <c r="A82" s="44" t="s">
        <v>160</v>
      </c>
      <c r="B82" s="44"/>
      <c r="C82" s="44"/>
      <c r="D82" s="44"/>
      <c r="E82" s="44"/>
      <c r="F82" s="44"/>
      <c r="G82" s="44"/>
      <c r="H82" s="21" t="s">
        <v>16</v>
      </c>
      <c r="I82" s="22">
        <f>I76</f>
        <v>112173.5</v>
      </c>
      <c r="J82" s="22">
        <f>J76</f>
        <v>38461.9</v>
      </c>
      <c r="K82" s="22">
        <f>K76</f>
        <v>36965</v>
      </c>
      <c r="L82" s="22">
        <f>L76</f>
        <v>36746.6</v>
      </c>
      <c r="M82" s="4"/>
    </row>
    <row r="83" spans="1:13" ht="46.5" customHeight="1" x14ac:dyDescent="0.25">
      <c r="A83" s="44"/>
      <c r="B83" s="44"/>
      <c r="C83" s="44"/>
      <c r="D83" s="44"/>
      <c r="E83" s="44"/>
      <c r="F83" s="44"/>
      <c r="G83" s="44"/>
      <c r="H83" s="21" t="s">
        <v>19</v>
      </c>
      <c r="I83" s="22">
        <f>I78+I79+I80+I81</f>
        <v>112173.5</v>
      </c>
      <c r="J83" s="34">
        <f t="shared" ref="J83:L83" si="7">J78+J79+J80+J81</f>
        <v>38461.9</v>
      </c>
      <c r="K83" s="34">
        <f t="shared" si="7"/>
        <v>36965</v>
      </c>
      <c r="L83" s="34">
        <f t="shared" si="7"/>
        <v>36746.6</v>
      </c>
      <c r="M83" s="4"/>
    </row>
    <row r="84" spans="1:13" ht="26.25" customHeight="1" x14ac:dyDescent="0.25">
      <c r="A84" s="37" t="s">
        <v>161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"/>
    </row>
    <row r="85" spans="1:13" ht="37.5" customHeight="1" x14ac:dyDescent="0.25">
      <c r="A85" s="37" t="s">
        <v>193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4"/>
    </row>
    <row r="86" spans="1:13" ht="32.25" customHeight="1" x14ac:dyDescent="0.25">
      <c r="A86" s="37" t="s">
        <v>162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4"/>
    </row>
    <row r="87" spans="1:13" ht="48" customHeight="1" x14ac:dyDescent="0.25">
      <c r="A87" s="37" t="s">
        <v>163</v>
      </c>
      <c r="B87" s="21" t="s">
        <v>70</v>
      </c>
      <c r="C87" s="21"/>
      <c r="D87" s="21">
        <v>732</v>
      </c>
      <c r="E87" s="12" t="s">
        <v>25</v>
      </c>
      <c r="F87" s="21" t="s">
        <v>68</v>
      </c>
      <c r="G87" s="12" t="s">
        <v>15</v>
      </c>
      <c r="H87" s="21" t="s">
        <v>16</v>
      </c>
      <c r="I87" s="22">
        <f>I88</f>
        <v>197828.30000000002</v>
      </c>
      <c r="J87" s="22">
        <f>J88</f>
        <v>65806.100000000006</v>
      </c>
      <c r="K87" s="22">
        <f>K88</f>
        <v>66011.100000000006</v>
      </c>
      <c r="L87" s="22">
        <f>L88</f>
        <v>66011.100000000006</v>
      </c>
      <c r="M87" s="4"/>
    </row>
    <row r="88" spans="1:13" ht="63.75" customHeight="1" x14ac:dyDescent="0.25">
      <c r="A88" s="37"/>
      <c r="B88" s="21" t="s">
        <v>72</v>
      </c>
      <c r="C88" s="21" t="s">
        <v>60</v>
      </c>
      <c r="D88" s="21">
        <v>732</v>
      </c>
      <c r="E88" s="12" t="s">
        <v>25</v>
      </c>
      <c r="F88" s="21" t="s">
        <v>35</v>
      </c>
      <c r="G88" s="12" t="s">
        <v>15</v>
      </c>
      <c r="H88" s="21" t="s">
        <v>16</v>
      </c>
      <c r="I88" s="22">
        <f>SUM(J88:L88)</f>
        <v>197828.30000000002</v>
      </c>
      <c r="J88" s="22">
        <f>J89+J91</f>
        <v>65806.100000000006</v>
      </c>
      <c r="K88" s="31">
        <f t="shared" ref="K88:L88" si="8">K89+K91</f>
        <v>66011.100000000006</v>
      </c>
      <c r="L88" s="31">
        <f t="shared" si="8"/>
        <v>66011.100000000006</v>
      </c>
      <c r="M88" s="4"/>
    </row>
    <row r="89" spans="1:13" ht="66" customHeight="1" x14ac:dyDescent="0.25">
      <c r="A89" s="12" t="s">
        <v>88</v>
      </c>
      <c r="B89" s="21" t="s">
        <v>73</v>
      </c>
      <c r="C89" s="38"/>
      <c r="D89" s="38">
        <v>732</v>
      </c>
      <c r="E89" s="41" t="s">
        <v>25</v>
      </c>
      <c r="F89" s="38" t="s">
        <v>36</v>
      </c>
      <c r="G89" s="41" t="s">
        <v>103</v>
      </c>
      <c r="H89" s="21" t="s">
        <v>19</v>
      </c>
      <c r="I89" s="22">
        <f>SUM(J89:L89)</f>
        <v>190928.3</v>
      </c>
      <c r="J89" s="22">
        <v>63506.1</v>
      </c>
      <c r="K89" s="22">
        <f>63711.1</f>
        <v>63711.1</v>
      </c>
      <c r="L89" s="22">
        <f>63711.1</f>
        <v>63711.1</v>
      </c>
      <c r="M89" s="4"/>
    </row>
    <row r="90" spans="1:13" s="30" customFormat="1" ht="66" customHeight="1" x14ac:dyDescent="0.25">
      <c r="A90" s="28"/>
      <c r="B90" s="29" t="s">
        <v>200</v>
      </c>
      <c r="C90" s="40"/>
      <c r="D90" s="40"/>
      <c r="E90" s="42"/>
      <c r="F90" s="40"/>
      <c r="G90" s="42"/>
      <c r="H90" s="29" t="s">
        <v>19</v>
      </c>
      <c r="I90" s="31">
        <f>SUM(J90:L90)</f>
        <v>1000</v>
      </c>
      <c r="J90" s="31">
        <v>1000</v>
      </c>
      <c r="K90" s="31">
        <v>0</v>
      </c>
      <c r="L90" s="31">
        <v>0</v>
      </c>
      <c r="M90" s="4"/>
    </row>
    <row r="91" spans="1:13" s="11" customFormat="1" ht="54" customHeight="1" x14ac:dyDescent="0.25">
      <c r="A91" s="12" t="s">
        <v>99</v>
      </c>
      <c r="B91" s="21" t="s">
        <v>74</v>
      </c>
      <c r="C91" s="21"/>
      <c r="D91" s="21">
        <v>732</v>
      </c>
      <c r="E91" s="12" t="s">
        <v>25</v>
      </c>
      <c r="F91" s="21" t="s">
        <v>37</v>
      </c>
      <c r="G91" s="12" t="s">
        <v>24</v>
      </c>
      <c r="H91" s="21" t="s">
        <v>19</v>
      </c>
      <c r="I91" s="22">
        <f>SUM(J91:L91)</f>
        <v>6900</v>
      </c>
      <c r="J91" s="22">
        <v>2300</v>
      </c>
      <c r="K91" s="22">
        <v>2300</v>
      </c>
      <c r="L91" s="22">
        <v>2300</v>
      </c>
      <c r="M91" s="4"/>
    </row>
    <row r="92" spans="1:13" ht="30" customHeight="1" x14ac:dyDescent="0.25">
      <c r="A92" s="53" t="s">
        <v>164</v>
      </c>
      <c r="B92" s="54"/>
      <c r="C92" s="54"/>
      <c r="D92" s="54"/>
      <c r="E92" s="54"/>
      <c r="F92" s="54"/>
      <c r="G92" s="55"/>
      <c r="H92" s="21" t="s">
        <v>16</v>
      </c>
      <c r="I92" s="22">
        <f>I87</f>
        <v>197828.30000000002</v>
      </c>
      <c r="J92" s="22">
        <f>J87</f>
        <v>65806.100000000006</v>
      </c>
      <c r="K92" s="22">
        <f>K87</f>
        <v>66011.100000000006</v>
      </c>
      <c r="L92" s="22">
        <f>L87</f>
        <v>66011.100000000006</v>
      </c>
      <c r="M92" s="4"/>
    </row>
    <row r="93" spans="1:13" ht="30" x14ac:dyDescent="0.25">
      <c r="A93" s="56"/>
      <c r="B93" s="57"/>
      <c r="C93" s="57"/>
      <c r="D93" s="57"/>
      <c r="E93" s="57"/>
      <c r="F93" s="57"/>
      <c r="G93" s="58"/>
      <c r="H93" s="21" t="s">
        <v>19</v>
      </c>
      <c r="I93" s="22">
        <f>I89+I91</f>
        <v>197828.3</v>
      </c>
      <c r="J93" s="22">
        <f>J89+J91</f>
        <v>65806.100000000006</v>
      </c>
      <c r="K93" s="22">
        <f>K89+K91</f>
        <v>66011.100000000006</v>
      </c>
      <c r="L93" s="22">
        <f>L89+L91</f>
        <v>66011.100000000006</v>
      </c>
      <c r="M93" s="4"/>
    </row>
    <row r="94" spans="1:13" x14ac:dyDescent="0.25">
      <c r="A94" s="37" t="s">
        <v>165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4"/>
    </row>
    <row r="95" spans="1:13" ht="42" customHeight="1" x14ac:dyDescent="0.25">
      <c r="A95" s="37" t="s">
        <v>194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4"/>
    </row>
    <row r="96" spans="1:13" ht="15" customHeight="1" x14ac:dyDescent="0.25">
      <c r="A96" s="37" t="s">
        <v>166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4"/>
    </row>
    <row r="97" spans="1:13" x14ac:dyDescent="0.25">
      <c r="A97" s="37" t="s">
        <v>167</v>
      </c>
      <c r="B97" s="12" t="s">
        <v>67</v>
      </c>
      <c r="C97" s="12"/>
      <c r="D97" s="21">
        <v>732</v>
      </c>
      <c r="E97" s="12" t="s">
        <v>25</v>
      </c>
      <c r="F97" s="21" t="s">
        <v>38</v>
      </c>
      <c r="G97" s="12" t="s">
        <v>15</v>
      </c>
      <c r="H97" s="21" t="s">
        <v>16</v>
      </c>
      <c r="I97" s="22">
        <f>I98</f>
        <v>23284.9</v>
      </c>
      <c r="J97" s="22">
        <f>J98</f>
        <v>8277.2000000000007</v>
      </c>
      <c r="K97" s="22">
        <f>K98</f>
        <v>6719.6</v>
      </c>
      <c r="L97" s="22">
        <f>L98</f>
        <v>8288.1</v>
      </c>
      <c r="M97" s="4"/>
    </row>
    <row r="98" spans="1:13" ht="60" x14ac:dyDescent="0.25">
      <c r="A98" s="37"/>
      <c r="B98" s="21" t="s">
        <v>71</v>
      </c>
      <c r="C98" s="21" t="s">
        <v>58</v>
      </c>
      <c r="D98" s="21">
        <v>732</v>
      </c>
      <c r="E98" s="12" t="s">
        <v>25</v>
      </c>
      <c r="F98" s="21" t="s">
        <v>38</v>
      </c>
      <c r="G98" s="12" t="s">
        <v>15</v>
      </c>
      <c r="H98" s="21" t="s">
        <v>16</v>
      </c>
      <c r="I98" s="22">
        <f>I99+I100+I101</f>
        <v>23284.9</v>
      </c>
      <c r="J98" s="22">
        <f>J99+J100+J101</f>
        <v>8277.2000000000007</v>
      </c>
      <c r="K98" s="22">
        <f>K99+K100+K101</f>
        <v>6719.6</v>
      </c>
      <c r="L98" s="22">
        <f>L99+L100+L101</f>
        <v>8288.1</v>
      </c>
      <c r="M98" s="4"/>
    </row>
    <row r="99" spans="1:13" ht="30" x14ac:dyDescent="0.25">
      <c r="A99" s="37" t="s">
        <v>168</v>
      </c>
      <c r="B99" s="44" t="s">
        <v>39</v>
      </c>
      <c r="C99" s="38"/>
      <c r="D99" s="38">
        <v>732</v>
      </c>
      <c r="E99" s="41" t="s">
        <v>25</v>
      </c>
      <c r="F99" s="38" t="s">
        <v>41</v>
      </c>
      <c r="G99" s="12" t="s">
        <v>24</v>
      </c>
      <c r="H99" s="21" t="s">
        <v>19</v>
      </c>
      <c r="I99" s="22">
        <f>SUM(J99:L99)</f>
        <v>750</v>
      </c>
      <c r="J99" s="22">
        <v>250</v>
      </c>
      <c r="K99" s="22">
        <v>250</v>
      </c>
      <c r="L99" s="22">
        <v>250</v>
      </c>
      <c r="M99" s="4"/>
    </row>
    <row r="100" spans="1:13" ht="30" x14ac:dyDescent="0.25">
      <c r="A100" s="37"/>
      <c r="B100" s="44"/>
      <c r="C100" s="40"/>
      <c r="D100" s="40"/>
      <c r="E100" s="42"/>
      <c r="F100" s="40"/>
      <c r="G100" s="12" t="s">
        <v>86</v>
      </c>
      <c r="H100" s="21" t="s">
        <v>19</v>
      </c>
      <c r="I100" s="22">
        <f>SUM(J100:L100)</f>
        <v>12624</v>
      </c>
      <c r="J100" s="22">
        <f>4208</f>
        <v>4208</v>
      </c>
      <c r="K100" s="22">
        <f>4208</f>
        <v>4208</v>
      </c>
      <c r="L100" s="22">
        <f>4208</f>
        <v>4208</v>
      </c>
      <c r="M100" s="4"/>
    </row>
    <row r="101" spans="1:13" ht="30" x14ac:dyDescent="0.25">
      <c r="A101" s="12" t="s">
        <v>169</v>
      </c>
      <c r="B101" s="21" t="s">
        <v>40</v>
      </c>
      <c r="C101" s="21"/>
      <c r="D101" s="21">
        <v>732</v>
      </c>
      <c r="E101" s="12" t="s">
        <v>25</v>
      </c>
      <c r="F101" s="21" t="s">
        <v>42</v>
      </c>
      <c r="G101" s="12" t="s">
        <v>43</v>
      </c>
      <c r="H101" s="21" t="s">
        <v>19</v>
      </c>
      <c r="I101" s="22">
        <f>SUM(J101:L101)</f>
        <v>9910.9</v>
      </c>
      <c r="J101" s="22">
        <f>3819.2</f>
        <v>3819.2</v>
      </c>
      <c r="K101" s="22">
        <f>2261.6</f>
        <v>2261.6</v>
      </c>
      <c r="L101" s="22">
        <f>3830.1</f>
        <v>3830.1</v>
      </c>
      <c r="M101" s="4"/>
    </row>
    <row r="102" spans="1:13" x14ac:dyDescent="0.25">
      <c r="A102" s="44" t="s">
        <v>170</v>
      </c>
      <c r="B102" s="44"/>
      <c r="C102" s="44"/>
      <c r="D102" s="44"/>
      <c r="E102" s="44"/>
      <c r="F102" s="44"/>
      <c r="G102" s="44"/>
      <c r="H102" s="21" t="s">
        <v>16</v>
      </c>
      <c r="I102" s="22">
        <f>I97</f>
        <v>23284.9</v>
      </c>
      <c r="J102" s="22">
        <f>J97</f>
        <v>8277.2000000000007</v>
      </c>
      <c r="K102" s="22">
        <f>K97</f>
        <v>6719.6</v>
      </c>
      <c r="L102" s="22">
        <f>L97</f>
        <v>8288.1</v>
      </c>
      <c r="M102" s="4"/>
    </row>
    <row r="103" spans="1:13" ht="30" x14ac:dyDescent="0.25">
      <c r="A103" s="44"/>
      <c r="B103" s="44"/>
      <c r="C103" s="44"/>
      <c r="D103" s="44"/>
      <c r="E103" s="44"/>
      <c r="F103" s="44"/>
      <c r="G103" s="44"/>
      <c r="H103" s="21" t="s">
        <v>19</v>
      </c>
      <c r="I103" s="22">
        <f>I101+I100+I99</f>
        <v>23284.9</v>
      </c>
      <c r="J103" s="22">
        <f>J101+J100+J99</f>
        <v>8277.2000000000007</v>
      </c>
      <c r="K103" s="22">
        <f>K101+K100+K99</f>
        <v>6719.6</v>
      </c>
      <c r="L103" s="22">
        <f>L101+L100+L99</f>
        <v>8288.1</v>
      </c>
      <c r="M103" s="4"/>
    </row>
    <row r="104" spans="1:13" x14ac:dyDescent="0.25">
      <c r="A104" s="44" t="s">
        <v>189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"/>
    </row>
    <row r="105" spans="1:13" ht="30" customHeight="1" x14ac:dyDescent="0.25">
      <c r="A105" s="37" t="s">
        <v>195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4"/>
    </row>
    <row r="106" spans="1:13" x14ac:dyDescent="0.25">
      <c r="A106" s="37" t="s">
        <v>171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4"/>
    </row>
    <row r="107" spans="1:13" ht="48" customHeight="1" x14ac:dyDescent="0.25">
      <c r="A107" s="37" t="s">
        <v>172</v>
      </c>
      <c r="B107" s="21" t="s">
        <v>67</v>
      </c>
      <c r="C107" s="21"/>
      <c r="D107" s="21">
        <v>732</v>
      </c>
      <c r="E107" s="12" t="s">
        <v>45</v>
      </c>
      <c r="F107" s="21" t="s">
        <v>68</v>
      </c>
      <c r="G107" s="12" t="s">
        <v>15</v>
      </c>
      <c r="H107" s="21" t="s">
        <v>16</v>
      </c>
      <c r="I107" s="22">
        <f t="shared" ref="I107:L108" si="9">I108</f>
        <v>1875</v>
      </c>
      <c r="J107" s="22">
        <f t="shared" si="9"/>
        <v>625</v>
      </c>
      <c r="K107" s="22">
        <f t="shared" si="9"/>
        <v>625</v>
      </c>
      <c r="L107" s="22">
        <f t="shared" si="9"/>
        <v>625</v>
      </c>
    </row>
    <row r="108" spans="1:13" ht="60" x14ac:dyDescent="0.25">
      <c r="A108" s="37"/>
      <c r="B108" s="21" t="s">
        <v>81</v>
      </c>
      <c r="C108" s="21" t="s">
        <v>58</v>
      </c>
      <c r="D108" s="21">
        <v>732</v>
      </c>
      <c r="E108" s="12" t="s">
        <v>45</v>
      </c>
      <c r="F108" s="21" t="s">
        <v>44</v>
      </c>
      <c r="G108" s="12" t="s">
        <v>15</v>
      </c>
      <c r="H108" s="21" t="s">
        <v>16</v>
      </c>
      <c r="I108" s="22">
        <f t="shared" si="9"/>
        <v>1875</v>
      </c>
      <c r="J108" s="22">
        <f t="shared" si="9"/>
        <v>625</v>
      </c>
      <c r="K108" s="22">
        <f t="shared" si="9"/>
        <v>625</v>
      </c>
      <c r="L108" s="22">
        <f t="shared" si="9"/>
        <v>625</v>
      </c>
    </row>
    <row r="109" spans="1:13" ht="39.75" customHeight="1" x14ac:dyDescent="0.25">
      <c r="A109" s="12" t="s">
        <v>173</v>
      </c>
      <c r="B109" s="21" t="s">
        <v>46</v>
      </c>
      <c r="C109" s="21"/>
      <c r="D109" s="21">
        <v>732</v>
      </c>
      <c r="E109" s="12" t="s">
        <v>45</v>
      </c>
      <c r="F109" s="21" t="s">
        <v>47</v>
      </c>
      <c r="G109" s="12" t="s">
        <v>24</v>
      </c>
      <c r="H109" s="21" t="s">
        <v>19</v>
      </c>
      <c r="I109" s="22">
        <f>SUM(J109:L109)</f>
        <v>1875</v>
      </c>
      <c r="J109" s="22">
        <f>625</f>
        <v>625</v>
      </c>
      <c r="K109" s="22">
        <f>625</f>
        <v>625</v>
      </c>
      <c r="L109" s="22">
        <f>625</f>
        <v>625</v>
      </c>
    </row>
    <row r="110" spans="1:13" ht="21.75" customHeight="1" x14ac:dyDescent="0.25">
      <c r="A110" s="44" t="s">
        <v>174</v>
      </c>
      <c r="B110" s="44"/>
      <c r="C110" s="44"/>
      <c r="D110" s="44"/>
      <c r="E110" s="44"/>
      <c r="F110" s="44"/>
      <c r="G110" s="44"/>
      <c r="H110" s="21" t="s">
        <v>16</v>
      </c>
      <c r="I110" s="22">
        <f>I107</f>
        <v>1875</v>
      </c>
      <c r="J110" s="22">
        <f>J107</f>
        <v>625</v>
      </c>
      <c r="K110" s="22">
        <f>K107</f>
        <v>625</v>
      </c>
      <c r="L110" s="22">
        <f>L107</f>
        <v>625</v>
      </c>
    </row>
    <row r="111" spans="1:13" ht="30" x14ac:dyDescent="0.25">
      <c r="A111" s="44"/>
      <c r="B111" s="44"/>
      <c r="C111" s="44"/>
      <c r="D111" s="44"/>
      <c r="E111" s="44"/>
      <c r="F111" s="44"/>
      <c r="G111" s="44"/>
      <c r="H111" s="21" t="s">
        <v>19</v>
      </c>
      <c r="I111" s="22">
        <f>I109</f>
        <v>1875</v>
      </c>
      <c r="J111" s="22">
        <f>J109</f>
        <v>625</v>
      </c>
      <c r="K111" s="22">
        <f>K109</f>
        <v>625</v>
      </c>
      <c r="L111" s="22">
        <f>L109</f>
        <v>625</v>
      </c>
    </row>
    <row r="112" spans="1:13" ht="40.5" customHeight="1" x14ac:dyDescent="0.25">
      <c r="A112" s="37" t="s">
        <v>197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</row>
    <row r="113" spans="1:12" ht="27" customHeight="1" x14ac:dyDescent="0.25">
      <c r="A113" s="37" t="s">
        <v>196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</row>
    <row r="114" spans="1:12" x14ac:dyDescent="0.25">
      <c r="A114" s="37" t="s">
        <v>198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</row>
    <row r="115" spans="1:12" x14ac:dyDescent="0.25">
      <c r="A115" s="37" t="s">
        <v>175</v>
      </c>
      <c r="B115" s="21" t="s">
        <v>77</v>
      </c>
      <c r="C115" s="21"/>
      <c r="D115" s="21">
        <v>732</v>
      </c>
      <c r="E115" s="12" t="s">
        <v>34</v>
      </c>
      <c r="F115" s="21" t="s">
        <v>68</v>
      </c>
      <c r="G115" s="12" t="s">
        <v>15</v>
      </c>
      <c r="H115" s="21" t="s">
        <v>16</v>
      </c>
      <c r="I115" s="22">
        <f>I116</f>
        <v>31721.1</v>
      </c>
      <c r="J115" s="22">
        <f>J116</f>
        <v>10573.699999999999</v>
      </c>
      <c r="K115" s="22">
        <f>K116</f>
        <v>10573.699999999999</v>
      </c>
      <c r="L115" s="22">
        <f>L116</f>
        <v>10573.699999999999</v>
      </c>
    </row>
    <row r="116" spans="1:12" ht="75" x14ac:dyDescent="0.25">
      <c r="A116" s="37"/>
      <c r="B116" s="21" t="s">
        <v>80</v>
      </c>
      <c r="C116" s="21"/>
      <c r="D116" s="21">
        <v>732</v>
      </c>
      <c r="E116" s="12" t="s">
        <v>34</v>
      </c>
      <c r="F116" s="21" t="s">
        <v>48</v>
      </c>
      <c r="G116" s="12" t="s">
        <v>136</v>
      </c>
      <c r="H116" s="21" t="s">
        <v>16</v>
      </c>
      <c r="I116" s="22">
        <f>I117+I118+I119+I120</f>
        <v>31721.1</v>
      </c>
      <c r="J116" s="34">
        <f>J117+J118+J119+J120</f>
        <v>10573.699999999999</v>
      </c>
      <c r="K116" s="34">
        <f t="shared" ref="K116:L116" si="10">K117+K118+K119+K120</f>
        <v>10573.699999999999</v>
      </c>
      <c r="L116" s="34">
        <f t="shared" si="10"/>
        <v>10573.699999999999</v>
      </c>
    </row>
    <row r="117" spans="1:12" ht="45" customHeight="1" x14ac:dyDescent="0.25">
      <c r="A117" s="32" t="s">
        <v>176</v>
      </c>
      <c r="B117" s="33" t="s">
        <v>75</v>
      </c>
      <c r="C117" s="33"/>
      <c r="D117" s="21">
        <v>732</v>
      </c>
      <c r="E117" s="12" t="s">
        <v>34</v>
      </c>
      <c r="F117" s="21" t="s">
        <v>49</v>
      </c>
      <c r="G117" s="12" t="s">
        <v>51</v>
      </c>
      <c r="H117" s="21" t="s">
        <v>19</v>
      </c>
      <c r="I117" s="22">
        <f>SUM(J117:L117)</f>
        <v>10929.599999999999</v>
      </c>
      <c r="J117" s="22">
        <f>3643.2</f>
        <v>3643.2</v>
      </c>
      <c r="K117" s="22">
        <f>3643.2</f>
        <v>3643.2</v>
      </c>
      <c r="L117" s="22">
        <f>3643.2</f>
        <v>3643.2</v>
      </c>
    </row>
    <row r="118" spans="1:12" s="24" customFormat="1" ht="108.75" customHeight="1" x14ac:dyDescent="0.25">
      <c r="A118" s="12" t="s">
        <v>177</v>
      </c>
      <c r="B118" s="21" t="s">
        <v>76</v>
      </c>
      <c r="C118" s="21"/>
      <c r="D118" s="21">
        <v>732</v>
      </c>
      <c r="E118" s="12" t="s">
        <v>34</v>
      </c>
      <c r="F118" s="21" t="s">
        <v>50</v>
      </c>
      <c r="G118" s="12" t="s">
        <v>51</v>
      </c>
      <c r="H118" s="21" t="s">
        <v>19</v>
      </c>
      <c r="I118" s="22">
        <f>SUM(J118:L118)</f>
        <v>4156.5</v>
      </c>
      <c r="J118" s="22">
        <f>1385.5</f>
        <v>1385.5</v>
      </c>
      <c r="K118" s="22">
        <f>1385.5</f>
        <v>1385.5</v>
      </c>
      <c r="L118" s="22">
        <f>1385.5</f>
        <v>1385.5</v>
      </c>
    </row>
    <row r="119" spans="1:12" s="24" customFormat="1" ht="108.75" customHeight="1" x14ac:dyDescent="0.25">
      <c r="A119" s="32" t="s">
        <v>178</v>
      </c>
      <c r="B119" s="33" t="s">
        <v>203</v>
      </c>
      <c r="C119" s="33"/>
      <c r="D119" s="33">
        <v>732</v>
      </c>
      <c r="E119" s="32" t="s">
        <v>34</v>
      </c>
      <c r="F119" s="33" t="s">
        <v>128</v>
      </c>
      <c r="G119" s="32" t="s">
        <v>51</v>
      </c>
      <c r="H119" s="33" t="s">
        <v>18</v>
      </c>
      <c r="I119" s="34">
        <f>SUM(J119:L119)</f>
        <v>15803.099999999999</v>
      </c>
      <c r="J119" s="34">
        <f>5267.7</f>
        <v>5267.7</v>
      </c>
      <c r="K119" s="34">
        <f t="shared" ref="K119:L119" si="11">5267.7</f>
        <v>5267.7</v>
      </c>
      <c r="L119" s="34">
        <f t="shared" si="11"/>
        <v>5267.7</v>
      </c>
    </row>
    <row r="120" spans="1:12" s="16" customFormat="1" ht="75" x14ac:dyDescent="0.25">
      <c r="A120" s="12" t="s">
        <v>178</v>
      </c>
      <c r="B120" s="21" t="s">
        <v>129</v>
      </c>
      <c r="C120" s="21"/>
      <c r="D120" s="21">
        <v>732</v>
      </c>
      <c r="E120" s="12" t="s">
        <v>34</v>
      </c>
      <c r="F120" s="21" t="s">
        <v>130</v>
      </c>
      <c r="G120" s="12" t="s">
        <v>51</v>
      </c>
      <c r="H120" s="21" t="s">
        <v>19</v>
      </c>
      <c r="I120" s="22">
        <f>SUM(J120:L120)</f>
        <v>831.90000000000009</v>
      </c>
      <c r="J120" s="22">
        <f>277.3</f>
        <v>277.3</v>
      </c>
      <c r="K120" s="22">
        <f>277.3</f>
        <v>277.3</v>
      </c>
      <c r="L120" s="22">
        <f>277.3</f>
        <v>277.3</v>
      </c>
    </row>
    <row r="121" spans="1:12" ht="15" customHeight="1" x14ac:dyDescent="0.25">
      <c r="A121" s="44" t="s">
        <v>179</v>
      </c>
      <c r="B121" s="44"/>
      <c r="C121" s="44"/>
      <c r="D121" s="44"/>
      <c r="E121" s="44"/>
      <c r="F121" s="44"/>
      <c r="G121" s="44"/>
      <c r="H121" s="21" t="s">
        <v>16</v>
      </c>
      <c r="I121" s="22">
        <f>I115</f>
        <v>31721.1</v>
      </c>
      <c r="J121" s="34">
        <f t="shared" ref="J121:L121" si="12">J115</f>
        <v>10573.699999999999</v>
      </c>
      <c r="K121" s="34">
        <f t="shared" si="12"/>
        <v>10573.699999999999</v>
      </c>
      <c r="L121" s="34">
        <f t="shared" si="12"/>
        <v>10573.699999999999</v>
      </c>
    </row>
    <row r="122" spans="1:12" s="19" customFormat="1" ht="30" x14ac:dyDescent="0.25">
      <c r="A122" s="44"/>
      <c r="B122" s="44"/>
      <c r="C122" s="44"/>
      <c r="D122" s="44"/>
      <c r="E122" s="44"/>
      <c r="F122" s="44"/>
      <c r="G122" s="44"/>
      <c r="H122" s="21" t="s">
        <v>18</v>
      </c>
      <c r="I122" s="22">
        <f>I119</f>
        <v>15803.099999999999</v>
      </c>
      <c r="J122" s="34">
        <f t="shared" ref="J122:L122" si="13">J119</f>
        <v>5267.7</v>
      </c>
      <c r="K122" s="34">
        <f t="shared" si="13"/>
        <v>5267.7</v>
      </c>
      <c r="L122" s="34">
        <f t="shared" si="13"/>
        <v>5267.7</v>
      </c>
    </row>
    <row r="123" spans="1:12" ht="30" x14ac:dyDescent="0.25">
      <c r="A123" s="44"/>
      <c r="B123" s="44"/>
      <c r="C123" s="44"/>
      <c r="D123" s="44"/>
      <c r="E123" s="44"/>
      <c r="F123" s="44"/>
      <c r="G123" s="44"/>
      <c r="H123" s="21" t="s">
        <v>19</v>
      </c>
      <c r="I123" s="22">
        <f>I118+I117+I120</f>
        <v>15917.999999999998</v>
      </c>
      <c r="J123" s="22">
        <f>J118+J117+J120</f>
        <v>5306</v>
      </c>
      <c r="K123" s="22">
        <f>K118+K117+K120</f>
        <v>5306</v>
      </c>
      <c r="L123" s="22">
        <f>L118+L117+L120</f>
        <v>5306</v>
      </c>
    </row>
    <row r="124" spans="1:12" x14ac:dyDescent="0.25">
      <c r="A124" s="37" t="s">
        <v>190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</row>
    <row r="125" spans="1:12" ht="72" customHeight="1" x14ac:dyDescent="0.25">
      <c r="A125" s="37" t="s">
        <v>199</v>
      </c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</row>
    <row r="126" spans="1:12" x14ac:dyDescent="0.25">
      <c r="A126" s="37" t="s">
        <v>180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</row>
    <row r="127" spans="1:12" x14ac:dyDescent="0.25">
      <c r="A127" s="37" t="s">
        <v>181</v>
      </c>
      <c r="B127" s="21" t="s">
        <v>77</v>
      </c>
      <c r="C127" s="21"/>
      <c r="D127" s="21">
        <v>732</v>
      </c>
      <c r="E127" s="12" t="s">
        <v>22</v>
      </c>
      <c r="F127" s="21" t="s">
        <v>52</v>
      </c>
      <c r="G127" s="12" t="s">
        <v>15</v>
      </c>
      <c r="H127" s="21" t="s">
        <v>16</v>
      </c>
      <c r="I127" s="22">
        <f>I128</f>
        <v>221763</v>
      </c>
      <c r="J127" s="22">
        <f>J128</f>
        <v>72051.199999999997</v>
      </c>
      <c r="K127" s="22">
        <f>K128</f>
        <v>73959.600000000006</v>
      </c>
      <c r="L127" s="22">
        <f>L128</f>
        <v>75752.2</v>
      </c>
    </row>
    <row r="128" spans="1:12" ht="60" x14ac:dyDescent="0.25">
      <c r="A128" s="37"/>
      <c r="B128" s="21" t="s">
        <v>102</v>
      </c>
      <c r="C128" s="21" t="s">
        <v>61</v>
      </c>
      <c r="D128" s="21">
        <v>732</v>
      </c>
      <c r="E128" s="12" t="s">
        <v>22</v>
      </c>
      <c r="F128" s="21" t="s">
        <v>52</v>
      </c>
      <c r="G128" s="12" t="s">
        <v>15</v>
      </c>
      <c r="H128" s="21" t="s">
        <v>16</v>
      </c>
      <c r="I128" s="22">
        <f>I129+I130</f>
        <v>221763</v>
      </c>
      <c r="J128" s="22">
        <f>J129+J130</f>
        <v>72051.199999999997</v>
      </c>
      <c r="K128" s="22">
        <f>K129+K130</f>
        <v>73959.600000000006</v>
      </c>
      <c r="L128" s="22">
        <f>L129+L130</f>
        <v>75752.2</v>
      </c>
    </row>
    <row r="129" spans="1:12" ht="51.75" customHeight="1" x14ac:dyDescent="0.25">
      <c r="A129" s="12" t="s">
        <v>182</v>
      </c>
      <c r="B129" s="21" t="s">
        <v>78</v>
      </c>
      <c r="C129" s="21"/>
      <c r="D129" s="21">
        <v>732</v>
      </c>
      <c r="E129" s="12" t="s">
        <v>53</v>
      </c>
      <c r="F129" s="21" t="s">
        <v>54</v>
      </c>
      <c r="G129" s="12" t="s">
        <v>24</v>
      </c>
      <c r="H129" s="9" t="s">
        <v>19</v>
      </c>
      <c r="I129" s="10">
        <f>SUM(J129:L129)</f>
        <v>600</v>
      </c>
      <c r="J129" s="10">
        <v>200</v>
      </c>
      <c r="K129" s="10">
        <v>200</v>
      </c>
      <c r="L129" s="10">
        <v>200</v>
      </c>
    </row>
    <row r="130" spans="1:12" ht="38.25" customHeight="1" x14ac:dyDescent="0.25">
      <c r="A130" s="37" t="s">
        <v>183</v>
      </c>
      <c r="B130" s="44" t="s">
        <v>79</v>
      </c>
      <c r="C130" s="44"/>
      <c r="D130" s="44">
        <v>732</v>
      </c>
      <c r="E130" s="37" t="s">
        <v>20</v>
      </c>
      <c r="F130" s="44" t="s">
        <v>55</v>
      </c>
      <c r="G130" s="37" t="s">
        <v>103</v>
      </c>
      <c r="H130" s="9" t="s">
        <v>19</v>
      </c>
      <c r="I130" s="10">
        <f>SUM(J130:L130)</f>
        <v>221163</v>
      </c>
      <c r="J130" s="10">
        <f>71851.2</f>
        <v>71851.199999999997</v>
      </c>
      <c r="K130" s="10">
        <f>73759.6</f>
        <v>73759.600000000006</v>
      </c>
      <c r="L130" s="10">
        <f>75552.2</f>
        <v>75552.2</v>
      </c>
    </row>
    <row r="131" spans="1:12" ht="45" x14ac:dyDescent="0.25">
      <c r="A131" s="37"/>
      <c r="B131" s="44"/>
      <c r="C131" s="44"/>
      <c r="D131" s="44"/>
      <c r="E131" s="37"/>
      <c r="F131" s="44"/>
      <c r="G131" s="37"/>
      <c r="H131" s="9" t="s">
        <v>93</v>
      </c>
      <c r="I131" s="10">
        <f>SUM(J131:L131)</f>
        <v>221163</v>
      </c>
      <c r="J131" s="10">
        <f>J130</f>
        <v>71851.199999999997</v>
      </c>
      <c r="K131" s="10">
        <f>K130</f>
        <v>73759.600000000006</v>
      </c>
      <c r="L131" s="10">
        <f>L130</f>
        <v>75552.2</v>
      </c>
    </row>
    <row r="132" spans="1:12" x14ac:dyDescent="0.25">
      <c r="A132" s="45" t="s">
        <v>184</v>
      </c>
      <c r="B132" s="45"/>
      <c r="C132" s="45"/>
      <c r="D132" s="45"/>
      <c r="E132" s="45"/>
      <c r="F132" s="45"/>
      <c r="G132" s="45"/>
      <c r="H132" s="9" t="s">
        <v>16</v>
      </c>
      <c r="I132" s="10">
        <f>I127</f>
        <v>221763</v>
      </c>
      <c r="J132" s="10">
        <f>J127</f>
        <v>72051.199999999997</v>
      </c>
      <c r="K132" s="10">
        <f>K127</f>
        <v>73959.600000000006</v>
      </c>
      <c r="L132" s="10">
        <f>L127</f>
        <v>75752.2</v>
      </c>
    </row>
    <row r="133" spans="1:12" ht="30" x14ac:dyDescent="0.25">
      <c r="A133" s="45"/>
      <c r="B133" s="45"/>
      <c r="C133" s="45"/>
      <c r="D133" s="45"/>
      <c r="E133" s="45"/>
      <c r="F133" s="45"/>
      <c r="G133" s="45"/>
      <c r="H133" s="9" t="s">
        <v>56</v>
      </c>
      <c r="I133" s="10">
        <f>I129+I130</f>
        <v>221763</v>
      </c>
      <c r="J133" s="10">
        <f>J129+J130</f>
        <v>72051.199999999997</v>
      </c>
      <c r="K133" s="10">
        <f>K129+K130</f>
        <v>73959.600000000006</v>
      </c>
      <c r="L133" s="10">
        <f>L129+L130</f>
        <v>75752.2</v>
      </c>
    </row>
    <row r="134" spans="1:12" ht="45" x14ac:dyDescent="0.25">
      <c r="A134" s="45"/>
      <c r="B134" s="45"/>
      <c r="C134" s="45"/>
      <c r="D134" s="45"/>
      <c r="E134" s="45"/>
      <c r="F134" s="45"/>
      <c r="G134" s="45"/>
      <c r="H134" s="9" t="s">
        <v>93</v>
      </c>
      <c r="I134" s="10">
        <f>I131</f>
        <v>221163</v>
      </c>
      <c r="J134" s="10">
        <f>J131</f>
        <v>71851.199999999997</v>
      </c>
      <c r="K134" s="10">
        <f>K131</f>
        <v>73759.600000000006</v>
      </c>
      <c r="L134" s="10">
        <f>L131</f>
        <v>75552.2</v>
      </c>
    </row>
    <row r="135" spans="1:12" x14ac:dyDescent="0.25">
      <c r="A135" s="46" t="s">
        <v>57</v>
      </c>
      <c r="B135" s="46"/>
      <c r="C135" s="46"/>
      <c r="D135" s="46"/>
      <c r="E135" s="46"/>
      <c r="F135" s="46"/>
      <c r="G135" s="46"/>
      <c r="H135" s="9" t="s">
        <v>11</v>
      </c>
      <c r="I135" s="10">
        <f>I137+I136+I139</f>
        <v>1054763.8999999999</v>
      </c>
      <c r="J135" s="10">
        <f>J137+J136+J139</f>
        <v>465569.2</v>
      </c>
      <c r="K135" s="10">
        <f>K137+K136+K139</f>
        <v>305953.60000000003</v>
      </c>
      <c r="L135" s="10">
        <f>L137+L136+L139</f>
        <v>283241.10000000003</v>
      </c>
    </row>
    <row r="136" spans="1:12" ht="30" x14ac:dyDescent="0.25">
      <c r="A136" s="46"/>
      <c r="B136" s="46"/>
      <c r="C136" s="46"/>
      <c r="D136" s="46"/>
      <c r="E136" s="46"/>
      <c r="F136" s="46"/>
      <c r="G136" s="46"/>
      <c r="H136" s="9" t="s">
        <v>17</v>
      </c>
      <c r="I136" s="10">
        <f>I57</f>
        <v>4217.8999999999996</v>
      </c>
      <c r="J136" s="10">
        <f>J57</f>
        <v>4217.8999999999996</v>
      </c>
      <c r="K136" s="10">
        <f>K57</f>
        <v>0</v>
      </c>
      <c r="L136" s="10">
        <f>L57</f>
        <v>0</v>
      </c>
    </row>
    <row r="137" spans="1:12" ht="30" x14ac:dyDescent="0.25">
      <c r="A137" s="46"/>
      <c r="B137" s="46"/>
      <c r="C137" s="46"/>
      <c r="D137" s="46"/>
      <c r="E137" s="46"/>
      <c r="F137" s="46"/>
      <c r="G137" s="46"/>
      <c r="H137" s="9" t="s">
        <v>18</v>
      </c>
      <c r="I137" s="10">
        <f>I17+I26+I37+I47+I69+I122</f>
        <v>437290.1</v>
      </c>
      <c r="J137" s="10">
        <f>J17+J26+J37+J47+J69+J122</f>
        <v>255935.6</v>
      </c>
      <c r="K137" s="10">
        <f>K17+K26+K37+K47+K69+K122</f>
        <v>101924.3</v>
      </c>
      <c r="L137" s="10">
        <f>L17+L26+L37+L47+L69+L122</f>
        <v>79430.2</v>
      </c>
    </row>
    <row r="138" spans="1:12" ht="45" x14ac:dyDescent="0.25">
      <c r="A138" s="46"/>
      <c r="B138" s="46"/>
      <c r="C138" s="46"/>
      <c r="D138" s="46"/>
      <c r="E138" s="46"/>
      <c r="F138" s="46"/>
      <c r="G138" s="46"/>
      <c r="H138" s="9" t="s">
        <v>94</v>
      </c>
      <c r="I138" s="10">
        <f>I70</f>
        <v>212007</v>
      </c>
      <c r="J138" s="10">
        <f>J70</f>
        <v>70669</v>
      </c>
      <c r="K138" s="10">
        <f>K70</f>
        <v>70669</v>
      </c>
      <c r="L138" s="10">
        <f>L70</f>
        <v>70669</v>
      </c>
    </row>
    <row r="139" spans="1:12" ht="30" x14ac:dyDescent="0.25">
      <c r="A139" s="46"/>
      <c r="B139" s="46"/>
      <c r="C139" s="46"/>
      <c r="D139" s="46"/>
      <c r="E139" s="46"/>
      <c r="F139" s="46"/>
      <c r="G139" s="46"/>
      <c r="H139" s="9" t="s">
        <v>19</v>
      </c>
      <c r="I139" s="10">
        <f>I18+I27+I38+I48+I58+I71+I83+I93+I103+I111+I123+I133</f>
        <v>613255.9</v>
      </c>
      <c r="J139" s="10">
        <f>J18+J27+J38+J48+J58+J71+J83+J93+J103+J111+J123+J133</f>
        <v>205415.7</v>
      </c>
      <c r="K139" s="10">
        <f>K18+K27+K38+K48+K58+K71+K83+K93+K103+K111+K123+K133</f>
        <v>204029.30000000002</v>
      </c>
      <c r="L139" s="10">
        <f>L18+L27+L38+L48+L58+L71+L83+L93+L103+L111+L123+L133</f>
        <v>203810.90000000002</v>
      </c>
    </row>
    <row r="140" spans="1:12" ht="45" x14ac:dyDescent="0.25">
      <c r="A140" s="46"/>
      <c r="B140" s="46"/>
      <c r="C140" s="46"/>
      <c r="D140" s="46"/>
      <c r="E140" s="46"/>
      <c r="F140" s="46"/>
      <c r="G140" s="46"/>
      <c r="H140" s="9" t="s">
        <v>93</v>
      </c>
      <c r="I140" s="10">
        <f>I72+I134</f>
        <v>252842.4</v>
      </c>
      <c r="J140" s="10">
        <f>J72+J134</f>
        <v>82411</v>
      </c>
      <c r="K140" s="10">
        <f>K72+K134</f>
        <v>84319.400000000009</v>
      </c>
      <c r="L140" s="10">
        <f>L72+L134</f>
        <v>86112</v>
      </c>
    </row>
    <row r="142" spans="1:12" x14ac:dyDescent="0.25">
      <c r="B142" s="47" t="s">
        <v>62</v>
      </c>
      <c r="C142" s="47"/>
      <c r="D142" s="47"/>
      <c r="E142" s="47"/>
      <c r="F142" s="47"/>
      <c r="G142" s="47"/>
      <c r="J142" s="48" t="s">
        <v>63</v>
      </c>
      <c r="K142" s="48"/>
    </row>
  </sheetData>
  <mergeCells count="137">
    <mergeCell ref="A13:A15"/>
    <mergeCell ref="C13:C15"/>
    <mergeCell ref="A16:G18"/>
    <mergeCell ref="J13:J14"/>
    <mergeCell ref="A44:A45"/>
    <mergeCell ref="B44:B45"/>
    <mergeCell ref="C44:C45"/>
    <mergeCell ref="K13:K14"/>
    <mergeCell ref="I13:I14"/>
    <mergeCell ref="A36:G38"/>
    <mergeCell ref="A29:L29"/>
    <mergeCell ref="A30:L30"/>
    <mergeCell ref="A31:L31"/>
    <mergeCell ref="A34:A35"/>
    <mergeCell ref="B34:B35"/>
    <mergeCell ref="A39:L39"/>
    <mergeCell ref="L13:L14"/>
    <mergeCell ref="B13:B15"/>
    <mergeCell ref="A25:G27"/>
    <mergeCell ref="A28:L28"/>
    <mergeCell ref="A32:A33"/>
    <mergeCell ref="C33:C35"/>
    <mergeCell ref="A40:L40"/>
    <mergeCell ref="A41:L41"/>
    <mergeCell ref="A50:L50"/>
    <mergeCell ref="G66:G67"/>
    <mergeCell ref="F130:F131"/>
    <mergeCell ref="E130:E131"/>
    <mergeCell ref="D130:D131"/>
    <mergeCell ref="C130:C131"/>
    <mergeCell ref="B130:B131"/>
    <mergeCell ref="A130:A131"/>
    <mergeCell ref="A126:L126"/>
    <mergeCell ref="A115:A116"/>
    <mergeCell ref="A121:G123"/>
    <mergeCell ref="A110:G111"/>
    <mergeCell ref="A112:L112"/>
    <mergeCell ref="A125:L125"/>
    <mergeCell ref="A105:L105"/>
    <mergeCell ref="A106:L106"/>
    <mergeCell ref="A97:A98"/>
    <mergeCell ref="A74:L74"/>
    <mergeCell ref="B99:B100"/>
    <mergeCell ref="A82:G83"/>
    <mergeCell ref="F99:F100"/>
    <mergeCell ref="A92:G93"/>
    <mergeCell ref="F66:F67"/>
    <mergeCell ref="A68:G72"/>
    <mergeCell ref="H1:L1"/>
    <mergeCell ref="H2:L2"/>
    <mergeCell ref="A9:L9"/>
    <mergeCell ref="A10:L10"/>
    <mergeCell ref="A11:A12"/>
    <mergeCell ref="A3:L3"/>
    <mergeCell ref="A4:A6"/>
    <mergeCell ref="B4:B6"/>
    <mergeCell ref="C4:C6"/>
    <mergeCell ref="F5:F6"/>
    <mergeCell ref="G5:G6"/>
    <mergeCell ref="I5:I6"/>
    <mergeCell ref="E5:E6"/>
    <mergeCell ref="D4:G4"/>
    <mergeCell ref="J5:L5"/>
    <mergeCell ref="D5:D6"/>
    <mergeCell ref="I4:L4"/>
    <mergeCell ref="A135:G140"/>
    <mergeCell ref="A104:L104"/>
    <mergeCell ref="A84:L84"/>
    <mergeCell ref="A94:L94"/>
    <mergeCell ref="A102:G103"/>
    <mergeCell ref="C99:C100"/>
    <mergeCell ref="D99:D100"/>
    <mergeCell ref="E99:E100"/>
    <mergeCell ref="A51:L51"/>
    <mergeCell ref="A52:A53"/>
    <mergeCell ref="A54:A55"/>
    <mergeCell ref="B54:B55"/>
    <mergeCell ref="C54:C55"/>
    <mergeCell ref="D54:D55"/>
    <mergeCell ref="E54:E55"/>
    <mergeCell ref="F54:F55"/>
    <mergeCell ref="G54:G55"/>
    <mergeCell ref="A56:G58"/>
    <mergeCell ref="A99:A100"/>
    <mergeCell ref="A96:L96"/>
    <mergeCell ref="A59:L59"/>
    <mergeCell ref="A60:L60"/>
    <mergeCell ref="A61:L61"/>
    <mergeCell ref="C89:C90"/>
    <mergeCell ref="A42:A43"/>
    <mergeCell ref="A46:G48"/>
    <mergeCell ref="B142:G142"/>
    <mergeCell ref="A76:A77"/>
    <mergeCell ref="A113:L113"/>
    <mergeCell ref="A114:L114"/>
    <mergeCell ref="A87:A88"/>
    <mergeCell ref="A107:A108"/>
    <mergeCell ref="A78:A79"/>
    <mergeCell ref="B78:B79"/>
    <mergeCell ref="A85:L85"/>
    <mergeCell ref="A86:L86"/>
    <mergeCell ref="A95:L95"/>
    <mergeCell ref="A127:A128"/>
    <mergeCell ref="J142:K142"/>
    <mergeCell ref="A132:G134"/>
    <mergeCell ref="A124:L124"/>
    <mergeCell ref="G130:G131"/>
    <mergeCell ref="A73:L73"/>
    <mergeCell ref="A75:L75"/>
    <mergeCell ref="G89:G90"/>
    <mergeCell ref="F89:F90"/>
    <mergeCell ref="E89:E90"/>
    <mergeCell ref="D89:D90"/>
    <mergeCell ref="A62:A63"/>
    <mergeCell ref="F64:F65"/>
    <mergeCell ref="H4:H6"/>
    <mergeCell ref="D66:D67"/>
    <mergeCell ref="E66:E67"/>
    <mergeCell ref="G13:G14"/>
    <mergeCell ref="E13:E14"/>
    <mergeCell ref="D13:D14"/>
    <mergeCell ref="A8:L8"/>
    <mergeCell ref="G64:G65"/>
    <mergeCell ref="A64:A67"/>
    <mergeCell ref="B64:B67"/>
    <mergeCell ref="C64:C67"/>
    <mergeCell ref="F13:F14"/>
    <mergeCell ref="H13:H14"/>
    <mergeCell ref="E64:E65"/>
    <mergeCell ref="D64:D65"/>
    <mergeCell ref="A49:L49"/>
    <mergeCell ref="A19:L19"/>
    <mergeCell ref="A20:L20"/>
    <mergeCell ref="A21:A22"/>
    <mergeCell ref="A23:A24"/>
    <mergeCell ref="B23:B24"/>
    <mergeCell ref="C23:C24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2024-03-01T05:49:43Z</cp:lastPrinted>
  <dcterms:created xsi:type="dcterms:W3CDTF">2021-11-18T08:06:49Z</dcterms:created>
  <dcterms:modified xsi:type="dcterms:W3CDTF">2024-03-20T11:10:19Z</dcterms:modified>
</cp:coreProperties>
</file>