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зарова\Desktop\Для сайта УЖКХ\Приложение 1\"/>
    </mc:Choice>
  </mc:AlternateContent>
  <bookViews>
    <workbookView xWindow="0" yWindow="0" windowWidth="28800" windowHeight="118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4" l="1"/>
  <c r="J110" i="4"/>
  <c r="K110" i="4"/>
  <c r="L110" i="4"/>
  <c r="I110" i="4"/>
  <c r="I90" i="4"/>
  <c r="I89" i="4" s="1"/>
  <c r="J90" i="4"/>
  <c r="J89" i="4"/>
  <c r="K90" i="4"/>
  <c r="L90" i="4"/>
  <c r="L89" i="4"/>
  <c r="K89" i="4"/>
  <c r="J100" i="4"/>
  <c r="J104" i="4"/>
  <c r="K104" i="4"/>
  <c r="L104" i="4"/>
  <c r="I104" i="4"/>
  <c r="J103" i="4"/>
  <c r="K103" i="4"/>
  <c r="L103" i="4"/>
  <c r="I103" i="4"/>
  <c r="I95" i="4"/>
  <c r="I94" i="4"/>
  <c r="J92" i="4"/>
  <c r="J93" i="4"/>
  <c r="J95" i="4"/>
  <c r="J94" i="4"/>
  <c r="J68" i="4"/>
  <c r="K68" i="4"/>
  <c r="L68" i="4"/>
  <c r="J67" i="4"/>
  <c r="J61" i="4"/>
  <c r="J62" i="4"/>
  <c r="K62" i="4"/>
  <c r="L62" i="4"/>
  <c r="I63" i="4"/>
  <c r="I65" i="4"/>
  <c r="J64" i="4"/>
  <c r="J65" i="4"/>
  <c r="J57" i="4"/>
  <c r="K57" i="4"/>
  <c r="L57" i="4"/>
  <c r="I57" i="4"/>
  <c r="J52" i="4"/>
  <c r="I52" i="4"/>
  <c r="I54" i="4"/>
  <c r="J53" i="4"/>
  <c r="J26" i="4"/>
  <c r="K26" i="4"/>
  <c r="L26" i="4"/>
  <c r="I26" i="4"/>
  <c r="I25" i="4"/>
  <c r="I24" i="4"/>
  <c r="I23" i="4"/>
  <c r="J19" i="4"/>
  <c r="K19" i="4"/>
  <c r="L19" i="4"/>
  <c r="I19" i="4"/>
  <c r="J20" i="4"/>
  <c r="K20" i="4"/>
  <c r="L20" i="4"/>
  <c r="I20" i="4"/>
  <c r="L21" i="4"/>
  <c r="J21" i="4"/>
  <c r="K21" i="4"/>
  <c r="I21" i="4"/>
  <c r="I22" i="4"/>
  <c r="J18" i="4"/>
  <c r="K66" i="4" l="1"/>
  <c r="J45" i="4"/>
  <c r="J66" i="4"/>
  <c r="L93" i="4" l="1"/>
  <c r="K93" i="4"/>
  <c r="L99" i="4"/>
  <c r="K99" i="4"/>
  <c r="L97" i="4"/>
  <c r="K97" i="4"/>
  <c r="K108" i="4" s="1"/>
  <c r="I99" i="4" l="1"/>
  <c r="I97" i="4"/>
  <c r="I93" i="4"/>
  <c r="I92" i="4"/>
  <c r="L85" i="4"/>
  <c r="K31" i="4"/>
  <c r="L31" i="4"/>
  <c r="K83" i="4"/>
  <c r="K85" i="4" s="1"/>
  <c r="L83" i="4"/>
  <c r="L81" i="4" s="1"/>
  <c r="J83" i="4"/>
  <c r="J85" i="4" s="1"/>
  <c r="K82" i="4"/>
  <c r="K81" i="4" s="1"/>
  <c r="L82" i="4"/>
  <c r="J82" i="4"/>
  <c r="J81" i="4" s="1"/>
  <c r="K44" i="4"/>
  <c r="L44" i="4"/>
  <c r="J44" i="4"/>
  <c r="J40" i="4" s="1"/>
  <c r="K53" i="4"/>
  <c r="L53" i="4"/>
  <c r="K74" i="4"/>
  <c r="L74" i="4"/>
  <c r="J74" i="4"/>
  <c r="L98" i="4"/>
  <c r="K98" i="4"/>
  <c r="L96" i="4"/>
  <c r="K96" i="4"/>
  <c r="L92" i="4"/>
  <c r="K92" i="4"/>
  <c r="I91" i="4"/>
  <c r="I98" i="4" l="1"/>
  <c r="J108" i="4"/>
  <c r="L108" i="4"/>
  <c r="K52" i="4"/>
  <c r="K15" i="4"/>
  <c r="L15" i="4"/>
  <c r="K25" i="4"/>
  <c r="L25" i="4"/>
  <c r="K24" i="4"/>
  <c r="L24" i="4"/>
  <c r="J102" i="4"/>
  <c r="K102" i="4"/>
  <c r="L102" i="4"/>
  <c r="I102" i="4"/>
  <c r="K47" i="4"/>
  <c r="L47" i="4"/>
  <c r="J47" i="4"/>
  <c r="I108" i="4" l="1"/>
  <c r="I43" i="4" l="1"/>
  <c r="L40" i="4"/>
  <c r="I42" i="4"/>
  <c r="I41" i="4"/>
  <c r="I64" i="4"/>
  <c r="I66" i="4"/>
  <c r="L52" i="4"/>
  <c r="I55" i="4"/>
  <c r="I68" i="4" l="1"/>
  <c r="I62" i="4"/>
  <c r="I53" i="4"/>
  <c r="K40" i="4"/>
  <c r="I44" i="4"/>
  <c r="I45" i="4"/>
  <c r="I83" i="4"/>
  <c r="I85" i="4" s="1"/>
  <c r="I82" i="4"/>
  <c r="K35" i="4"/>
  <c r="L35" i="4"/>
  <c r="J32" i="4"/>
  <c r="J17" i="4"/>
  <c r="J25" i="4" s="1"/>
  <c r="J16" i="4"/>
  <c r="I74" i="4"/>
  <c r="I76" i="4" s="1"/>
  <c r="J101" i="4"/>
  <c r="J107" i="4" l="1"/>
  <c r="I81" i="4"/>
  <c r="I32" i="4"/>
  <c r="I35" i="4" s="1"/>
  <c r="J31" i="4"/>
  <c r="I31" i="4" s="1"/>
  <c r="I30" i="4" s="1"/>
  <c r="I40" i="4"/>
  <c r="I39" i="4" s="1"/>
  <c r="I46" i="4" s="1"/>
  <c r="J24" i="4"/>
  <c r="J15" i="4"/>
  <c r="I47" i="4"/>
  <c r="K101" i="4"/>
  <c r="K107" i="4" s="1"/>
  <c r="L101" i="4"/>
  <c r="L107" i="4" s="1"/>
  <c r="I73" i="4"/>
  <c r="J35" i="4"/>
  <c r="I96" i="4"/>
  <c r="I101" i="4" s="1"/>
  <c r="I18" i="4" l="1"/>
  <c r="I17" i="4"/>
  <c r="I107" i="4" s="1"/>
  <c r="I16" i="4"/>
  <c r="I106" i="4" l="1"/>
  <c r="I105" i="4" s="1"/>
  <c r="I15" i="4"/>
  <c r="I51" i="4"/>
  <c r="I56" i="4" s="1"/>
  <c r="K100" i="4" l="1"/>
  <c r="L100" i="4"/>
  <c r="I100" i="4"/>
  <c r="J80" i="4"/>
  <c r="J84" i="4" s="1"/>
  <c r="K80" i="4"/>
  <c r="K84" i="4" s="1"/>
  <c r="L80" i="4"/>
  <c r="L84" i="4" s="1"/>
  <c r="I80" i="4"/>
  <c r="I84" i="4" s="1"/>
  <c r="J76" i="4"/>
  <c r="J109" i="4" s="1"/>
  <c r="K76" i="4"/>
  <c r="L76" i="4"/>
  <c r="J73" i="4"/>
  <c r="J72" i="4" s="1"/>
  <c r="J75" i="4" s="1"/>
  <c r="K73" i="4"/>
  <c r="K72" i="4" s="1"/>
  <c r="K75" i="4" s="1"/>
  <c r="L73" i="4"/>
  <c r="L72" i="4" s="1"/>
  <c r="L75" i="4" s="1"/>
  <c r="I72" i="4"/>
  <c r="I75" i="4" s="1"/>
  <c r="K61" i="4"/>
  <c r="K67" i="4" s="1"/>
  <c r="L61" i="4"/>
  <c r="L67" i="4" s="1"/>
  <c r="I61" i="4"/>
  <c r="I67" i="4" s="1"/>
  <c r="J51" i="4"/>
  <c r="J56" i="4" s="1"/>
  <c r="K51" i="4"/>
  <c r="K56" i="4" s="1"/>
  <c r="L51" i="4"/>
  <c r="L56" i="4" s="1"/>
  <c r="K39" i="4"/>
  <c r="K46" i="4" s="1"/>
  <c r="L39" i="4"/>
  <c r="L46" i="4" s="1"/>
  <c r="K30" i="4"/>
  <c r="K34" i="4" s="1"/>
  <c r="L30" i="4"/>
  <c r="L34" i="4" s="1"/>
  <c r="L106" i="4"/>
  <c r="K106" i="4"/>
  <c r="J106" i="4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L109" i="4" l="1"/>
  <c r="K109" i="4"/>
  <c r="K105" i="4" s="1"/>
  <c r="L105" i="4"/>
  <c r="J105" i="4"/>
  <c r="J13" i="4"/>
  <c r="J12" i="4" s="1"/>
  <c r="J23" i="4" s="1"/>
  <c r="J39" i="4" l="1"/>
  <c r="J46" i="4" s="1"/>
  <c r="J30" i="4" l="1"/>
  <c r="J34" i="4" s="1"/>
  <c r="I34" i="4"/>
</calcChain>
</file>

<file path=xl/sharedStrings.xml><?xml version="1.0" encoding="utf-8"?>
<sst xmlns="http://schemas.openxmlformats.org/spreadsheetml/2006/main" count="328" uniqueCount="179">
  <si>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</si>
  <si>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</si>
  <si>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</si>
  <si>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</si>
  <si>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</si>
  <si>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</si>
  <si>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</si>
  <si>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</si>
  <si>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</si>
  <si>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</si>
  <si>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</si>
  <si>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</si>
  <si>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</si>
  <si>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</si>
  <si>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</si>
  <si>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</si>
  <si>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</si>
  <si>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</si>
  <si>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</si>
  <si>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</si>
  <si>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</si>
  <si>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</si>
  <si>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</si>
  <si>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</si>
  <si>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</si>
  <si>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</si>
  <si>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</si>
  <si>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</si>
  <si>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</si>
  <si>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</si>
  <si>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</si>
  <si>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</si>
  <si>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</si>
  <si>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</si>
  <si>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</si>
  <si>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</si>
  <si>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</si>
  <si>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</si>
  <si>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</si>
  <si>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</si>
  <si>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</si>
  <si>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</si>
  <si>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</si>
  <si>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</si>
  <si>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</si>
  <si>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</si>
  <si>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</si>
  <si>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</si>
  <si>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</si>
  <si>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</si>
  <si>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</si>
  <si>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</si>
  <si>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</si>
  <si>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</si>
  <si>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</si>
  <si>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</si>
  <si>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</si>
  <si>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</si>
  <si>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</si>
  <si>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</si>
  <si>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</si>
  <si>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</si>
  <si>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</si>
  <si>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</si>
  <si>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</si>
  <si>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</si>
  <si>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</si>
  <si>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</si>
  <si>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</si>
  <si>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</si>
  <si>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</si>
  <si>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</si>
  <si>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</si>
  <si>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</si>
  <si>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</si>
  <si>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</si>
  <si>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</si>
  <si>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</si>
  <si>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</si>
  <si>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</si>
  <si>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</si>
  <si>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</si>
  <si>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</si>
  <si>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</si>
  <si>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</si>
  <si>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</si>
  <si>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</si>
  <si>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</si>
  <si>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</si>
  <si>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</si>
  <si>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4.1.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</si>
  <si>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</si>
  <si>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</si>
  <si>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</si>
  <si>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</si>
  <si>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</si>
  <si>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</si>
  <si>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</si>
  <si>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</si>
  <si>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</si>
  <si>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</si>
  <si>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</si>
  <si>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</si>
  <si>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</si>
  <si>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</si>
  <si>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</si>
  <si>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01 4 09 72460</t>
  </si>
  <si>
    <t>01 4 09 S2460</t>
  </si>
  <si>
    <t>3.1.</t>
  </si>
  <si>
    <t>3.1.1.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</si>
  <si>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</si>
  <si>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</si>
  <si>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</si>
  <si>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</si>
  <si>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</si>
  <si>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</si>
  <si>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5.1.2.</t>
  </si>
  <si>
    <t>6.1.1</t>
  </si>
  <si>
    <t>7.1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</si>
  <si>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</si>
  <si>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</si>
  <si>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</si>
  <si>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</si>
  <si>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</si>
  <si>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</si>
  <si>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</si>
  <si>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</si>
  <si>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</si>
  <si>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</si>
  <si>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8:</t>
  </si>
  <si>
    <t>Цель 3: Создание оптимальных условий для эффективной реализации муниципальной программы</t>
  </si>
  <si>
    <t>Направление (подпрограмма) 3 "Создание условий для реализации муниципальной программы"</t>
  </si>
  <si>
    <t>3.1.2.</t>
  </si>
  <si>
    <t>3.1.3.</t>
  </si>
  <si>
    <t>3.1.4.</t>
  </si>
  <si>
    <t>Направление (подпрограмма) 4 "Обеспечение мероприятий по благоустройству и озеленению территории округа"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</si>
  <si>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</si>
  <si>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4.1.1</t>
  </si>
  <si>
    <t>4.1.2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</si>
  <si>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</si>
  <si>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Направление (подпрограмма) 5 "Техническое обслуживание и энергоснабжение сетей уличного освещения округа"</t>
  </si>
  <si>
    <t>5.1</t>
  </si>
  <si>
    <t>5.1.1</t>
  </si>
  <si>
    <t>Цель 6: Обеспечение населения округа Муром коммунальными ресурсами</t>
  </si>
  <si>
    <t>Направление(подпрограмма) 6 "Разработка комплексных схем инженерного обеспечения округа Муром"</t>
  </si>
  <si>
    <t>6.1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</si>
  <si>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</si>
  <si>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Направление (подпрограмма) 7 :Обеспечение доступности общественного транспорта для различных категорий граждан на территории округа</t>
  </si>
  <si>
    <t>7.1.2</t>
  </si>
  <si>
    <t>Цель 8: Повышение безопасности дорожного движения на территории округа Муром</t>
  </si>
  <si>
    <t>Направление (подпрограмма) 8 "Совершенствование организации движения транспорта и пешеходов на территории округа"</t>
  </si>
  <si>
    <t>8.1.2</t>
  </si>
  <si>
    <t>8.1.3.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</si>
  <si>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</si>
  <si>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 3 :Выполнение функций органами местного самоуправления и казенными учреждениями</t>
  </si>
  <si>
    <t xml:space="preserve">          Задача 4: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 5: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</si>
  <si>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6: Организация уличного освещения
Задача 7: Поддержание технического состояния сетей уличного освещения</t>
  </si>
  <si>
    <t>Задача 8: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</si>
  <si>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9: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</si>
  <si>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10: Обеспечение безопасности дорожного движения.
Задача 11: Совершенствование организации движения транспорта и пешеходов.
 Задача 12: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13: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</t>
  </si>
  <si>
    <t>Итого по направлению (подпрограмме) 3:</t>
  </si>
  <si>
    <t>Итого по направлению (подпрограмме) 4 :</t>
  </si>
  <si>
    <t>Итого по направлению (подпрограмме) 5 :</t>
  </si>
  <si>
    <t>Итого по направлению (подпрограмме) 6: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</si>
  <si>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</si>
  <si>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</si>
  <si>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</si>
  <si>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</si>
  <si>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</si>
  <si>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</si>
  <si>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</si>
  <si>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</si>
  <si>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Бюджетные инвестиции в объекты муниципальной собственности</t>
  </si>
  <si>
    <t>01 4 04 40010</t>
  </si>
  <si>
    <t>611</t>
  </si>
  <si>
    <t>612</t>
  </si>
  <si>
    <t>853</t>
  </si>
  <si>
    <t>Приложение  к постановлению администрации округа Муром</t>
  </si>
  <si>
    <t>от  _________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</si>
</sst>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165" fontId="2" fillId="0" borderId="0" xfId="0" applyNumberFormat="1" applyFont="1" applyFill="1" applyAlignment="1">
      <alignment horizont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4"/>
      <c r="C14" s="24"/>
      <c r="D14" s="24"/>
      <c r="E14" s="24"/>
      <c r="F14" s="24"/>
      <c r="G14" s="24"/>
      <c r="H14" s="24"/>
      <c r="I14" s="24"/>
      <c r="J14" s="24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zoomScale="95" zoomScaleNormal="100" workbookViewId="0">
      <selection activeCell="H2" sqref="H2:L2"/>
    </sheetView>
  </sheetViews>
  <sheetFormatPr defaultColWidth="9.140625" defaultRowHeight="15" x14ac:dyDescent="0.25"/>
  <cols>
    <col min="1" max="1" width="9.85546875" style="11" customWidth="1"/>
    <col min="2" max="2" width="34" style="8" customWidth="1"/>
    <col min="3" max="3" width="17.5703125" style="11" customWidth="1"/>
    <col min="4" max="4" width="7.85546875" style="11" customWidth="1"/>
    <col min="5" max="5" width="6.5703125" style="11" customWidth="1"/>
    <col min="6" max="6" width="14.42578125" style="11" customWidth="1"/>
    <col min="7" max="7" width="8.28515625" style="11" customWidth="1"/>
    <col min="8" max="8" width="14.7109375" style="11" customWidth="1"/>
    <col min="9" max="9" width="23.140625" style="6" customWidth="1"/>
    <col min="10" max="10" width="21.140625" style="6" customWidth="1"/>
    <col min="11" max="12" width="14" style="6" customWidth="1"/>
    <col min="13" max="13" width="17" style="11" customWidth="1"/>
    <col min="14" max="14" width="12.42578125" style="11" bestFit="1" customWidth="1"/>
    <col min="15" max="16384" width="9.140625" style="11"/>
  </cols>
  <sheetData>
    <row r="1" spans="1:13" s="1" customFormat="1" x14ac:dyDescent="0.25">
      <c r="B1" s="2"/>
      <c r="H1" s="61" t="s">
        <v>177</v>
      </c>
      <c r="I1" s="61"/>
      <c r="J1" s="61"/>
      <c r="K1" s="61"/>
      <c r="L1" s="61"/>
    </row>
    <row r="2" spans="1:13" s="1" customFormat="1" ht="18" customHeight="1" x14ac:dyDescent="0.25">
      <c r="B2" s="2"/>
      <c r="H2" s="61" t="s">
        <v>178</v>
      </c>
      <c r="I2" s="61"/>
      <c r="J2" s="61"/>
      <c r="K2" s="61"/>
      <c r="L2" s="61"/>
    </row>
    <row r="3" spans="1:13" s="1" customFormat="1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3" customFormat="1" ht="45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/>
      <c r="F4" s="27"/>
      <c r="G4" s="27"/>
      <c r="H4" s="10" t="s">
        <v>9</v>
      </c>
      <c r="I4" s="54" t="s">
        <v>10</v>
      </c>
      <c r="J4" s="54"/>
      <c r="K4" s="54"/>
      <c r="L4" s="54"/>
    </row>
    <row r="5" spans="1:13" s="1" customFormat="1" x14ac:dyDescent="0.25">
      <c r="A5" s="27"/>
      <c r="B5" s="27"/>
      <c r="C5" s="27"/>
      <c r="D5" s="27" t="s">
        <v>5</v>
      </c>
      <c r="E5" s="27" t="s">
        <v>6</v>
      </c>
      <c r="F5" s="27" t="s">
        <v>7</v>
      </c>
      <c r="G5" s="27" t="s">
        <v>8</v>
      </c>
      <c r="H5" s="10"/>
      <c r="I5" s="54" t="s">
        <v>11</v>
      </c>
      <c r="J5" s="54" t="s">
        <v>12</v>
      </c>
      <c r="K5" s="54"/>
      <c r="L5" s="54"/>
    </row>
    <row r="6" spans="1:13" s="1" customFormat="1" x14ac:dyDescent="0.25">
      <c r="A6" s="27"/>
      <c r="B6" s="27"/>
      <c r="C6" s="27"/>
      <c r="D6" s="27"/>
      <c r="E6" s="27"/>
      <c r="F6" s="27"/>
      <c r="G6" s="27"/>
      <c r="H6" s="10"/>
      <c r="I6" s="54"/>
      <c r="J6" s="12" t="s">
        <v>13</v>
      </c>
      <c r="K6" s="12" t="s">
        <v>14</v>
      </c>
      <c r="L6" s="12" t="s">
        <v>112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27" t="s">
        <v>73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s="3" customFormat="1" ht="0.75" customHeight="1" x14ac:dyDescent="0.25">
      <c r="A9" s="27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s="3" customFormat="1" ht="22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3" s="3" customFormat="1" ht="26.25" customHeight="1" x14ac:dyDescent="0.25">
      <c r="A11" s="58" t="s">
        <v>92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s="2" customFormat="1" ht="90" x14ac:dyDescent="0.25">
      <c r="A12" s="26" t="s">
        <v>113</v>
      </c>
      <c r="B12" s="10" t="s">
        <v>79</v>
      </c>
      <c r="C12" s="10" t="s">
        <v>103</v>
      </c>
      <c r="D12" s="10">
        <v>732</v>
      </c>
      <c r="E12" s="9" t="s">
        <v>15</v>
      </c>
      <c r="F12" s="9" t="s">
        <v>80</v>
      </c>
      <c r="G12" s="9" t="s">
        <v>17</v>
      </c>
      <c r="H12" s="10" t="s">
        <v>11</v>
      </c>
      <c r="I12" s="12">
        <f>I13</f>
        <v>86664.639999999999</v>
      </c>
      <c r="J12" s="12">
        <f t="shared" ref="J12:L13" si="0">J13</f>
        <v>86664.639999999999</v>
      </c>
      <c r="K12" s="12">
        <f t="shared" si="0"/>
        <v>0</v>
      </c>
      <c r="L12" s="12">
        <f t="shared" si="0"/>
        <v>0</v>
      </c>
      <c r="M12" s="6"/>
    </row>
    <row r="13" spans="1:13" s="3" customFormat="1" ht="30" x14ac:dyDescent="0.25">
      <c r="A13" s="26"/>
      <c r="B13" s="10" t="s">
        <v>77</v>
      </c>
      <c r="C13" s="10"/>
      <c r="D13" s="10">
        <v>732</v>
      </c>
      <c r="E13" s="9" t="s">
        <v>15</v>
      </c>
      <c r="F13" s="10" t="s">
        <v>16</v>
      </c>
      <c r="G13" s="9" t="s">
        <v>17</v>
      </c>
      <c r="H13" s="10" t="s">
        <v>11</v>
      </c>
      <c r="I13" s="12">
        <f>I14</f>
        <v>86664.639999999999</v>
      </c>
      <c r="J13" s="12">
        <f>J14</f>
        <v>86664.639999999999</v>
      </c>
      <c r="K13" s="12">
        <f t="shared" si="0"/>
        <v>0</v>
      </c>
      <c r="L13" s="12">
        <f t="shared" si="0"/>
        <v>0</v>
      </c>
      <c r="M13" s="6"/>
    </row>
    <row r="14" spans="1:13" s="1" customFormat="1" ht="69" customHeight="1" x14ac:dyDescent="0.25">
      <c r="A14" s="9" t="s">
        <v>104</v>
      </c>
      <c r="B14" s="10" t="s">
        <v>62</v>
      </c>
      <c r="C14" s="27"/>
      <c r="D14" s="10">
        <v>732</v>
      </c>
      <c r="E14" s="9" t="s">
        <v>15</v>
      </c>
      <c r="F14" s="10" t="s">
        <v>19</v>
      </c>
      <c r="G14" s="9" t="s">
        <v>17</v>
      </c>
      <c r="H14" s="10" t="s">
        <v>11</v>
      </c>
      <c r="I14" s="12">
        <f>I15</f>
        <v>86664.639999999999</v>
      </c>
      <c r="J14" s="12">
        <f t="shared" ref="J14:K14" si="1">J15</f>
        <v>86664.639999999999</v>
      </c>
      <c r="K14" s="12">
        <f t="shared" si="1"/>
        <v>0</v>
      </c>
      <c r="L14" s="12">
        <f>L15</f>
        <v>0</v>
      </c>
      <c r="M14" s="6"/>
    </row>
    <row r="15" spans="1:13" ht="45" x14ac:dyDescent="0.25">
      <c r="A15" s="26" t="s">
        <v>105</v>
      </c>
      <c r="B15" s="10" t="s">
        <v>81</v>
      </c>
      <c r="C15" s="27"/>
      <c r="D15" s="10">
        <v>732</v>
      </c>
      <c r="E15" s="9" t="s">
        <v>15</v>
      </c>
      <c r="F15" s="10" t="s">
        <v>19</v>
      </c>
      <c r="G15" s="9" t="s">
        <v>82</v>
      </c>
      <c r="H15" s="10" t="s">
        <v>102</v>
      </c>
      <c r="I15" s="12">
        <f>I16+I17+I18</f>
        <v>86664.639999999999</v>
      </c>
      <c r="J15" s="12">
        <f t="shared" ref="J15:L15" si="2">J16+J17+J18</f>
        <v>86664.639999999999</v>
      </c>
      <c r="K15" s="12">
        <f t="shared" si="2"/>
        <v>0</v>
      </c>
      <c r="L15" s="12">
        <f t="shared" si="2"/>
        <v>0</v>
      </c>
      <c r="M15" s="6"/>
    </row>
    <row r="16" spans="1:13" ht="30" x14ac:dyDescent="0.25">
      <c r="A16" s="26"/>
      <c r="B16" s="27" t="s">
        <v>63</v>
      </c>
      <c r="C16" s="27"/>
      <c r="D16" s="27">
        <v>732</v>
      </c>
      <c r="E16" s="26" t="s">
        <v>15</v>
      </c>
      <c r="F16" s="27" t="s">
        <v>19</v>
      </c>
      <c r="G16" s="27">
        <v>414</v>
      </c>
      <c r="H16" s="10" t="s">
        <v>20</v>
      </c>
      <c r="I16" s="12">
        <f>J16+K16+L16</f>
        <v>81270.5</v>
      </c>
      <c r="J16" s="12">
        <f>81270.5</f>
        <v>81270.5</v>
      </c>
      <c r="K16" s="12">
        <v>0</v>
      </c>
      <c r="L16" s="12">
        <v>0</v>
      </c>
      <c r="M16" s="6"/>
    </row>
    <row r="17" spans="1:13" ht="30" x14ac:dyDescent="0.25">
      <c r="A17" s="26"/>
      <c r="B17" s="27"/>
      <c r="C17" s="27"/>
      <c r="D17" s="27"/>
      <c r="E17" s="26"/>
      <c r="F17" s="27"/>
      <c r="G17" s="27"/>
      <c r="H17" s="10" t="s">
        <v>21</v>
      </c>
      <c r="I17" s="12">
        <f t="shared" ref="I17" si="3">J17+K17+L17</f>
        <v>1658.6</v>
      </c>
      <c r="J17" s="12">
        <f>1658.6</f>
        <v>1658.6</v>
      </c>
      <c r="K17" s="12">
        <v>0</v>
      </c>
      <c r="L17" s="12">
        <v>0</v>
      </c>
      <c r="M17" s="6"/>
    </row>
    <row r="18" spans="1:13" ht="77.25" customHeight="1" x14ac:dyDescent="0.25">
      <c r="A18" s="26"/>
      <c r="B18" s="27"/>
      <c r="C18" s="27"/>
      <c r="D18" s="27"/>
      <c r="E18" s="26"/>
      <c r="F18" s="27"/>
      <c r="G18" s="27"/>
      <c r="H18" s="10" t="s">
        <v>22</v>
      </c>
      <c r="I18" s="12">
        <f>J18+K18+L18</f>
        <v>3735.54</v>
      </c>
      <c r="J18" s="12">
        <f>3735.5+0.04</f>
        <v>3735.54</v>
      </c>
      <c r="K18" s="12">
        <v>0</v>
      </c>
      <c r="L18" s="12">
        <v>0</v>
      </c>
      <c r="M18" s="6"/>
    </row>
    <row r="19" spans="1:13" s="23" customFormat="1" ht="33" customHeight="1" x14ac:dyDescent="0.25">
      <c r="A19" s="46" t="s">
        <v>167</v>
      </c>
      <c r="B19" s="20" t="s">
        <v>165</v>
      </c>
      <c r="C19" s="20"/>
      <c r="D19" s="20">
        <v>732</v>
      </c>
      <c r="E19" s="21" t="s">
        <v>26</v>
      </c>
      <c r="F19" s="20" t="s">
        <v>86</v>
      </c>
      <c r="G19" s="21" t="s">
        <v>17</v>
      </c>
      <c r="H19" s="20" t="s">
        <v>18</v>
      </c>
      <c r="I19" s="22">
        <f>I20</f>
        <v>0.1</v>
      </c>
      <c r="J19" s="22">
        <f t="shared" ref="J19:L19" si="4">J20</f>
        <v>0.1</v>
      </c>
      <c r="K19" s="22">
        <f t="shared" si="4"/>
        <v>0</v>
      </c>
      <c r="L19" s="22">
        <f t="shared" si="4"/>
        <v>0</v>
      </c>
      <c r="M19" s="6"/>
    </row>
    <row r="20" spans="1:13" s="23" customFormat="1" ht="101.25" customHeight="1" x14ac:dyDescent="0.25">
      <c r="A20" s="47"/>
      <c r="B20" s="20" t="s">
        <v>166</v>
      </c>
      <c r="C20" s="20" t="s">
        <v>103</v>
      </c>
      <c r="D20" s="20">
        <v>732</v>
      </c>
      <c r="E20" s="21" t="s">
        <v>15</v>
      </c>
      <c r="F20" s="20" t="s">
        <v>86</v>
      </c>
      <c r="G20" s="21" t="s">
        <v>17</v>
      </c>
      <c r="H20" s="20" t="s">
        <v>18</v>
      </c>
      <c r="I20" s="22">
        <f>I21</f>
        <v>0.1</v>
      </c>
      <c r="J20" s="22">
        <f t="shared" ref="J20:L20" si="5">J21</f>
        <v>0.1</v>
      </c>
      <c r="K20" s="22">
        <f t="shared" si="5"/>
        <v>0</v>
      </c>
      <c r="L20" s="22">
        <f t="shared" si="5"/>
        <v>0</v>
      </c>
      <c r="M20" s="6"/>
    </row>
    <row r="21" spans="1:13" s="23" customFormat="1" ht="82.5" customHeight="1" x14ac:dyDescent="0.25">
      <c r="A21" s="21" t="s">
        <v>168</v>
      </c>
      <c r="B21" s="20" t="s">
        <v>169</v>
      </c>
      <c r="C21" s="20"/>
      <c r="D21" s="20">
        <v>732</v>
      </c>
      <c r="E21" s="21" t="s">
        <v>15</v>
      </c>
      <c r="F21" s="20" t="s">
        <v>170</v>
      </c>
      <c r="G21" s="20">
        <v>400</v>
      </c>
      <c r="H21" s="20" t="s">
        <v>22</v>
      </c>
      <c r="I21" s="22">
        <f>I22</f>
        <v>0.1</v>
      </c>
      <c r="J21" s="22">
        <f t="shared" ref="J21:L21" si="6">J22</f>
        <v>0.1</v>
      </c>
      <c r="K21" s="22">
        <f t="shared" si="6"/>
        <v>0</v>
      </c>
      <c r="L21" s="22">
        <f t="shared" si="6"/>
        <v>0</v>
      </c>
      <c r="M21" s="6"/>
    </row>
    <row r="22" spans="1:13" s="23" customFormat="1" ht="79.5" customHeight="1" x14ac:dyDescent="0.25">
      <c r="A22" s="21" t="s">
        <v>171</v>
      </c>
      <c r="B22" s="20" t="s">
        <v>172</v>
      </c>
      <c r="C22" s="20"/>
      <c r="D22" s="20">
        <v>732</v>
      </c>
      <c r="E22" s="21" t="s">
        <v>15</v>
      </c>
      <c r="F22" s="20" t="s">
        <v>173</v>
      </c>
      <c r="G22" s="20">
        <v>414</v>
      </c>
      <c r="H22" s="20" t="s">
        <v>64</v>
      </c>
      <c r="I22" s="22">
        <f>SUM(J22:L22)</f>
        <v>0.1</v>
      </c>
      <c r="J22" s="22">
        <v>0.1</v>
      </c>
      <c r="K22" s="22">
        <v>0</v>
      </c>
      <c r="L22" s="22">
        <v>0</v>
      </c>
      <c r="M22" s="6"/>
    </row>
    <row r="23" spans="1:13" x14ac:dyDescent="0.25">
      <c r="A23" s="9"/>
      <c r="B23" s="27" t="s">
        <v>70</v>
      </c>
      <c r="C23" s="27"/>
      <c r="D23" s="27"/>
      <c r="E23" s="27"/>
      <c r="F23" s="27"/>
      <c r="G23" s="27"/>
      <c r="H23" s="10" t="s">
        <v>11</v>
      </c>
      <c r="I23" s="12">
        <f>I12+I19</f>
        <v>86664.74</v>
      </c>
      <c r="J23" s="22">
        <f t="shared" ref="J23:L23" si="7">J12+J19</f>
        <v>86664.74</v>
      </c>
      <c r="K23" s="22">
        <f t="shared" si="7"/>
        <v>0</v>
      </c>
      <c r="L23" s="22">
        <f t="shared" si="7"/>
        <v>0</v>
      </c>
      <c r="M23" s="6"/>
    </row>
    <row r="24" spans="1:13" ht="30" x14ac:dyDescent="0.25">
      <c r="A24" s="9"/>
      <c r="B24" s="27"/>
      <c r="C24" s="27"/>
      <c r="D24" s="27"/>
      <c r="E24" s="27"/>
      <c r="F24" s="27"/>
      <c r="G24" s="27"/>
      <c r="H24" s="10" t="s">
        <v>20</v>
      </c>
      <c r="I24" s="12">
        <f>I16</f>
        <v>81270.5</v>
      </c>
      <c r="J24" s="12">
        <f>J16</f>
        <v>81270.5</v>
      </c>
      <c r="K24" s="12">
        <f t="shared" ref="K24:L24" si="8">K16</f>
        <v>0</v>
      </c>
      <c r="L24" s="12">
        <f t="shared" si="8"/>
        <v>0</v>
      </c>
      <c r="M24" s="6"/>
    </row>
    <row r="25" spans="1:13" ht="30" x14ac:dyDescent="0.25">
      <c r="A25" s="9"/>
      <c r="B25" s="27"/>
      <c r="C25" s="27"/>
      <c r="D25" s="27"/>
      <c r="E25" s="27"/>
      <c r="F25" s="27"/>
      <c r="G25" s="27"/>
      <c r="H25" s="10" t="s">
        <v>21</v>
      </c>
      <c r="I25" s="12">
        <f>I17</f>
        <v>1658.6</v>
      </c>
      <c r="J25" s="12">
        <f>J17</f>
        <v>1658.6</v>
      </c>
      <c r="K25" s="12">
        <f t="shared" ref="K25:L25" si="9">K17</f>
        <v>0</v>
      </c>
      <c r="L25" s="12">
        <f t="shared" si="9"/>
        <v>0</v>
      </c>
      <c r="M25" s="6"/>
    </row>
    <row r="26" spans="1:13" ht="30" x14ac:dyDescent="0.25">
      <c r="A26" s="9"/>
      <c r="B26" s="27"/>
      <c r="C26" s="27"/>
      <c r="D26" s="27"/>
      <c r="E26" s="27"/>
      <c r="F26" s="27"/>
      <c r="G26" s="27"/>
      <c r="H26" s="10" t="s">
        <v>22</v>
      </c>
      <c r="I26" s="12">
        <f>I18+I21</f>
        <v>3735.64</v>
      </c>
      <c r="J26" s="22">
        <f t="shared" ref="J26:L26" si="10">J18+J21</f>
        <v>3735.64</v>
      </c>
      <c r="K26" s="22">
        <f t="shared" si="10"/>
        <v>0</v>
      </c>
      <c r="L26" s="22">
        <f t="shared" si="10"/>
        <v>0</v>
      </c>
      <c r="M26" s="6"/>
    </row>
    <row r="27" spans="1:13" s="7" customFormat="1" ht="32.25" customHeight="1" x14ac:dyDescent="0.25">
      <c r="A27" s="26" t="s">
        <v>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6"/>
    </row>
    <row r="28" spans="1:13" s="7" customFormat="1" ht="51.75" customHeight="1" x14ac:dyDescent="0.25">
      <c r="A28" s="26" t="s">
        <v>153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6"/>
    </row>
    <row r="29" spans="1:13" s="7" customFormat="1" ht="30" customHeight="1" x14ac:dyDescent="0.25">
      <c r="A29" s="26" t="s">
        <v>110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6"/>
    </row>
    <row r="30" spans="1:13" ht="45" x14ac:dyDescent="0.25">
      <c r="A30" s="26" t="s">
        <v>122</v>
      </c>
      <c r="B30" s="10" t="s">
        <v>78</v>
      </c>
      <c r="C30" s="10"/>
      <c r="D30" s="10">
        <v>732</v>
      </c>
      <c r="E30" s="9" t="s">
        <v>26</v>
      </c>
      <c r="F30" s="10" t="s">
        <v>83</v>
      </c>
      <c r="G30" s="9" t="s">
        <v>17</v>
      </c>
      <c r="H30" s="10" t="s">
        <v>18</v>
      </c>
      <c r="I30" s="12">
        <f>I31</f>
        <v>2100</v>
      </c>
      <c r="J30" s="12">
        <f>J31</f>
        <v>2100</v>
      </c>
      <c r="K30" s="12">
        <f t="shared" ref="K30:L31" si="11">K31</f>
        <v>0</v>
      </c>
      <c r="L30" s="12">
        <f t="shared" si="11"/>
        <v>0</v>
      </c>
      <c r="M30" s="6"/>
    </row>
    <row r="31" spans="1:13" ht="105" customHeight="1" x14ac:dyDescent="0.25">
      <c r="A31" s="26"/>
      <c r="B31" s="10" t="s">
        <v>84</v>
      </c>
      <c r="C31" s="10" t="s">
        <v>103</v>
      </c>
      <c r="D31" s="10">
        <v>732</v>
      </c>
      <c r="E31" s="9" t="s">
        <v>26</v>
      </c>
      <c r="F31" s="10" t="s">
        <v>25</v>
      </c>
      <c r="G31" s="9" t="s">
        <v>17</v>
      </c>
      <c r="H31" s="10" t="s">
        <v>18</v>
      </c>
      <c r="I31" s="12">
        <f>SUM(J31:L31)</f>
        <v>2100</v>
      </c>
      <c r="J31" s="12">
        <f>J32</f>
        <v>2100</v>
      </c>
      <c r="K31" s="12">
        <f t="shared" si="11"/>
        <v>0</v>
      </c>
      <c r="L31" s="12">
        <f t="shared" si="11"/>
        <v>0</v>
      </c>
      <c r="M31" s="6"/>
    </row>
    <row r="32" spans="1:13" ht="75.75" customHeight="1" x14ac:dyDescent="0.25">
      <c r="A32" s="26" t="s">
        <v>123</v>
      </c>
      <c r="B32" s="27" t="s">
        <v>114</v>
      </c>
      <c r="C32" s="27"/>
      <c r="D32" s="48">
        <v>732</v>
      </c>
      <c r="E32" s="46" t="s">
        <v>15</v>
      </c>
      <c r="F32" s="48" t="s">
        <v>27</v>
      </c>
      <c r="G32" s="48">
        <v>414</v>
      </c>
      <c r="H32" s="48" t="s">
        <v>22</v>
      </c>
      <c r="I32" s="59">
        <f>SUM(J32:L33)</f>
        <v>2100</v>
      </c>
      <c r="J32" s="59">
        <f>2100</f>
        <v>2100</v>
      </c>
      <c r="K32" s="59">
        <v>0</v>
      </c>
      <c r="L32" s="59">
        <v>0</v>
      </c>
      <c r="M32" s="6"/>
    </row>
    <row r="33" spans="1:14" ht="85.5" customHeight="1" x14ac:dyDescent="0.25">
      <c r="A33" s="26"/>
      <c r="B33" s="27"/>
      <c r="C33" s="27"/>
      <c r="D33" s="49"/>
      <c r="E33" s="47"/>
      <c r="F33" s="49"/>
      <c r="G33" s="49"/>
      <c r="H33" s="49"/>
      <c r="I33" s="60"/>
      <c r="J33" s="60"/>
      <c r="K33" s="60"/>
      <c r="L33" s="60"/>
      <c r="M33" s="6"/>
    </row>
    <row r="34" spans="1:14" x14ac:dyDescent="0.25">
      <c r="A34" s="9"/>
      <c r="B34" s="27" t="s">
        <v>111</v>
      </c>
      <c r="C34" s="27"/>
      <c r="D34" s="27"/>
      <c r="E34" s="27"/>
      <c r="F34" s="27"/>
      <c r="G34" s="27"/>
      <c r="H34" s="10" t="s">
        <v>18</v>
      </c>
      <c r="I34" s="12">
        <f>I30</f>
        <v>2100</v>
      </c>
      <c r="J34" s="12">
        <f>J30</f>
        <v>2100</v>
      </c>
      <c r="K34" s="12">
        <f>K30</f>
        <v>0</v>
      </c>
      <c r="L34" s="12">
        <f>L30</f>
        <v>0</v>
      </c>
      <c r="M34" s="6"/>
    </row>
    <row r="35" spans="1:14" ht="43.5" customHeight="1" x14ac:dyDescent="0.25">
      <c r="A35" s="9"/>
      <c r="B35" s="27"/>
      <c r="C35" s="27"/>
      <c r="D35" s="27"/>
      <c r="E35" s="27"/>
      <c r="F35" s="27"/>
      <c r="G35" s="27"/>
      <c r="H35" s="10" t="s">
        <v>22</v>
      </c>
      <c r="I35" s="12">
        <f>I32</f>
        <v>2100</v>
      </c>
      <c r="J35" s="12">
        <f>J32</f>
        <v>2100</v>
      </c>
      <c r="K35" s="12">
        <f>K32</f>
        <v>0</v>
      </c>
      <c r="L35" s="12">
        <f>L32</f>
        <v>0</v>
      </c>
      <c r="M35" s="6"/>
    </row>
    <row r="36" spans="1:14" ht="34.15" customHeight="1" x14ac:dyDescent="0.25">
      <c r="A36" s="43" t="s">
        <v>130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6"/>
      <c r="N36" s="6"/>
    </row>
    <row r="37" spans="1:14" ht="38.25" customHeight="1" x14ac:dyDescent="0.25">
      <c r="A37" s="43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6"/>
    </row>
    <row r="38" spans="1:14" ht="42" customHeight="1" x14ac:dyDescent="0.25">
      <c r="A38" s="43" t="s">
        <v>131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6"/>
    </row>
    <row r="39" spans="1:14" ht="50.25" customHeight="1" x14ac:dyDescent="0.25">
      <c r="A39" s="26" t="s">
        <v>108</v>
      </c>
      <c r="B39" s="9" t="s">
        <v>85</v>
      </c>
      <c r="C39" s="9"/>
      <c r="D39" s="10">
        <v>732</v>
      </c>
      <c r="E39" s="9" t="s">
        <v>26</v>
      </c>
      <c r="F39" s="10" t="s">
        <v>86</v>
      </c>
      <c r="G39" s="9" t="s">
        <v>17</v>
      </c>
      <c r="H39" s="10" t="s">
        <v>18</v>
      </c>
      <c r="I39" s="12">
        <f>I40</f>
        <v>107336.26000000001</v>
      </c>
      <c r="J39" s="12">
        <f t="shared" ref="J39:L39" si="12">J40</f>
        <v>56003.26</v>
      </c>
      <c r="K39" s="12">
        <f t="shared" si="12"/>
        <v>25666.5</v>
      </c>
      <c r="L39" s="12">
        <f t="shared" si="12"/>
        <v>25666.5</v>
      </c>
      <c r="M39" s="6"/>
    </row>
    <row r="40" spans="1:14" ht="63.75" customHeight="1" x14ac:dyDescent="0.25">
      <c r="A40" s="26"/>
      <c r="B40" s="10" t="s">
        <v>87</v>
      </c>
      <c r="C40" s="10"/>
      <c r="D40" s="10">
        <v>732</v>
      </c>
      <c r="E40" s="9" t="s">
        <v>26</v>
      </c>
      <c r="F40" s="10" t="s">
        <v>30</v>
      </c>
      <c r="G40" s="9" t="s">
        <v>17</v>
      </c>
      <c r="H40" s="10" t="s">
        <v>18</v>
      </c>
      <c r="I40" s="12">
        <f>SUM(I41:I45)</f>
        <v>107336.26000000001</v>
      </c>
      <c r="J40" s="12">
        <f>SUM(J41:J45)</f>
        <v>56003.26</v>
      </c>
      <c r="K40" s="12">
        <f>SUM(K41:K45)</f>
        <v>25666.5</v>
      </c>
      <c r="L40" s="12">
        <f>SUM(L41:L45)</f>
        <v>25666.5</v>
      </c>
      <c r="M40" s="6"/>
    </row>
    <row r="41" spans="1:14" ht="48.75" customHeight="1" x14ac:dyDescent="0.25">
      <c r="A41" s="26" t="s">
        <v>109</v>
      </c>
      <c r="B41" s="27" t="s">
        <v>31</v>
      </c>
      <c r="C41" s="13" t="s">
        <v>66</v>
      </c>
      <c r="D41" s="10">
        <v>732</v>
      </c>
      <c r="E41" s="9" t="s">
        <v>32</v>
      </c>
      <c r="F41" s="10" t="s">
        <v>33</v>
      </c>
      <c r="G41" s="9" t="s">
        <v>17</v>
      </c>
      <c r="H41" s="10" t="s">
        <v>22</v>
      </c>
      <c r="I41" s="12">
        <f>SUM(J41:L41)</f>
        <v>24307.1</v>
      </c>
      <c r="J41" s="12">
        <v>8102.3</v>
      </c>
      <c r="K41" s="12">
        <v>8102.4</v>
      </c>
      <c r="L41" s="12">
        <v>8102.4</v>
      </c>
      <c r="M41" s="6"/>
    </row>
    <row r="42" spans="1:14" ht="84" customHeight="1" x14ac:dyDescent="0.25">
      <c r="A42" s="26"/>
      <c r="B42" s="27"/>
      <c r="C42" s="14" t="s">
        <v>124</v>
      </c>
      <c r="D42" s="10">
        <v>704</v>
      </c>
      <c r="E42" s="9" t="s">
        <v>32</v>
      </c>
      <c r="F42" s="10" t="s">
        <v>33</v>
      </c>
      <c r="G42" s="9" t="s">
        <v>17</v>
      </c>
      <c r="H42" s="10" t="s">
        <v>22</v>
      </c>
      <c r="I42" s="12">
        <f t="shared" ref="I42" si="13">SUM(J42:L42)</f>
        <v>14409</v>
      </c>
      <c r="J42" s="12">
        <v>4803</v>
      </c>
      <c r="K42" s="12">
        <v>4803</v>
      </c>
      <c r="L42" s="12">
        <v>4803</v>
      </c>
      <c r="M42" s="6"/>
    </row>
    <row r="43" spans="1:14" ht="127.5" customHeight="1" x14ac:dyDescent="0.25">
      <c r="A43" s="9" t="s">
        <v>132</v>
      </c>
      <c r="B43" s="10" t="s">
        <v>128</v>
      </c>
      <c r="C43" s="14" t="s">
        <v>66</v>
      </c>
      <c r="D43" s="10">
        <v>732</v>
      </c>
      <c r="E43" s="9" t="s">
        <v>38</v>
      </c>
      <c r="F43" s="10" t="s">
        <v>40</v>
      </c>
      <c r="G43" s="9" t="s">
        <v>39</v>
      </c>
      <c r="H43" s="10" t="s">
        <v>22</v>
      </c>
      <c r="I43" s="12">
        <f>SUM(J43:L43)</f>
        <v>30337</v>
      </c>
      <c r="J43" s="12">
        <v>30337</v>
      </c>
      <c r="K43" s="12">
        <v>0</v>
      </c>
      <c r="L43" s="12">
        <v>0</v>
      </c>
      <c r="M43" s="6"/>
    </row>
    <row r="44" spans="1:14" ht="58.5" customHeight="1" x14ac:dyDescent="0.25">
      <c r="A44" s="15" t="s">
        <v>133</v>
      </c>
      <c r="B44" s="16" t="s">
        <v>34</v>
      </c>
      <c r="C44" s="17" t="s">
        <v>125</v>
      </c>
      <c r="D44" s="10">
        <v>732</v>
      </c>
      <c r="E44" s="9" t="s">
        <v>32</v>
      </c>
      <c r="F44" s="10" t="s">
        <v>35</v>
      </c>
      <c r="G44" s="9" t="s">
        <v>17</v>
      </c>
      <c r="H44" s="10" t="s">
        <v>22</v>
      </c>
      <c r="I44" s="12">
        <f>SUM(J44:L44)</f>
        <v>18970.199999999997</v>
      </c>
      <c r="J44" s="12">
        <f>6323.4</f>
        <v>6323.4</v>
      </c>
      <c r="K44" s="12">
        <f t="shared" ref="K44:L44" si="14">6323.4</f>
        <v>6323.4</v>
      </c>
      <c r="L44" s="12">
        <f t="shared" si="14"/>
        <v>6323.4</v>
      </c>
      <c r="M44" s="6"/>
    </row>
    <row r="45" spans="1:14" ht="56.25" customHeight="1" x14ac:dyDescent="0.25">
      <c r="A45" s="15" t="s">
        <v>134</v>
      </c>
      <c r="B45" s="16" t="s">
        <v>36</v>
      </c>
      <c r="C45" s="17" t="s">
        <v>67</v>
      </c>
      <c r="D45" s="10">
        <v>732</v>
      </c>
      <c r="E45" s="9" t="s">
        <v>32</v>
      </c>
      <c r="F45" s="10" t="s">
        <v>37</v>
      </c>
      <c r="G45" s="9" t="s">
        <v>17</v>
      </c>
      <c r="H45" s="10" t="s">
        <v>22</v>
      </c>
      <c r="I45" s="12">
        <f>SUM(J45:L45)</f>
        <v>19312.96</v>
      </c>
      <c r="J45" s="12">
        <f>6437.7-0.14</f>
        <v>6437.5599999999995</v>
      </c>
      <c r="K45" s="12">
        <v>6437.7</v>
      </c>
      <c r="L45" s="12">
        <v>6437.7</v>
      </c>
      <c r="M45" s="6"/>
    </row>
    <row r="46" spans="1:14" x14ac:dyDescent="0.25">
      <c r="A46" s="9"/>
      <c r="B46" s="27" t="s">
        <v>160</v>
      </c>
      <c r="C46" s="27"/>
      <c r="D46" s="27"/>
      <c r="E46" s="27"/>
      <c r="F46" s="27"/>
      <c r="G46" s="27"/>
      <c r="H46" s="10" t="s">
        <v>18</v>
      </c>
      <c r="I46" s="12">
        <f>I39</f>
        <v>107336.26000000001</v>
      </c>
      <c r="J46" s="12">
        <f>J39</f>
        <v>56003.26</v>
      </c>
      <c r="K46" s="12">
        <f>K39</f>
        <v>25666.5</v>
      </c>
      <c r="L46" s="12">
        <f>L39</f>
        <v>25666.5</v>
      </c>
      <c r="M46" s="6"/>
    </row>
    <row r="47" spans="1:14" ht="30" x14ac:dyDescent="0.25">
      <c r="A47" s="9"/>
      <c r="B47" s="27"/>
      <c r="C47" s="27"/>
      <c r="D47" s="27"/>
      <c r="E47" s="27"/>
      <c r="F47" s="27"/>
      <c r="G47" s="27"/>
      <c r="H47" s="10" t="s">
        <v>22</v>
      </c>
      <c r="I47" s="12">
        <f>I45+I44+I43+I42+I41</f>
        <v>107336.26000000001</v>
      </c>
      <c r="J47" s="12">
        <f t="shared" ref="J47:L47" si="15">J45+J44+J43+J42+J41</f>
        <v>56003.26</v>
      </c>
      <c r="K47" s="12">
        <f t="shared" si="15"/>
        <v>25666.5</v>
      </c>
      <c r="L47" s="12">
        <f t="shared" si="15"/>
        <v>25666.5</v>
      </c>
      <c r="M47" s="6"/>
    </row>
    <row r="48" spans="1:14" ht="21" customHeight="1" x14ac:dyDescent="0.25">
      <c r="A48" s="43" t="s">
        <v>136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6"/>
    </row>
    <row r="49" spans="1:13" ht="33" customHeight="1" x14ac:dyDescent="0.25">
      <c r="A49" s="43" t="s">
        <v>155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6"/>
    </row>
    <row r="50" spans="1:13" ht="24" customHeight="1" x14ac:dyDescent="0.25">
      <c r="A50" s="43" t="s">
        <v>135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6"/>
    </row>
    <row r="51" spans="1:13" ht="30" x14ac:dyDescent="0.25">
      <c r="A51" s="26" t="s">
        <v>90</v>
      </c>
      <c r="B51" s="10" t="s">
        <v>88</v>
      </c>
      <c r="C51" s="10"/>
      <c r="D51" s="10">
        <v>732</v>
      </c>
      <c r="E51" s="9" t="s">
        <v>29</v>
      </c>
      <c r="F51" s="10" t="s">
        <v>86</v>
      </c>
      <c r="G51" s="9" t="s">
        <v>17</v>
      </c>
      <c r="H51" s="10" t="s">
        <v>18</v>
      </c>
      <c r="I51" s="12">
        <f>I52</f>
        <v>188476.79999999999</v>
      </c>
      <c r="J51" s="12">
        <f t="shared" ref="J51:L51" si="16">J52</f>
        <v>62825.599999999999</v>
      </c>
      <c r="K51" s="12">
        <f t="shared" si="16"/>
        <v>62825.599999999999</v>
      </c>
      <c r="L51" s="12">
        <f t="shared" si="16"/>
        <v>62825.599999999999</v>
      </c>
      <c r="M51" s="6"/>
    </row>
    <row r="52" spans="1:13" ht="67.5" customHeight="1" x14ac:dyDescent="0.25">
      <c r="A52" s="26"/>
      <c r="B52" s="10" t="s">
        <v>91</v>
      </c>
      <c r="C52" s="27" t="s">
        <v>68</v>
      </c>
      <c r="D52" s="10">
        <v>732</v>
      </c>
      <c r="E52" s="9" t="s">
        <v>29</v>
      </c>
      <c r="F52" s="10" t="s">
        <v>41</v>
      </c>
      <c r="G52" s="9" t="s">
        <v>17</v>
      </c>
      <c r="H52" s="10" t="s">
        <v>18</v>
      </c>
      <c r="I52" s="12">
        <f>SUM(J52:L52)</f>
        <v>188476.79999999999</v>
      </c>
      <c r="J52" s="12">
        <f>SUM(J53:J55)</f>
        <v>62825.599999999999</v>
      </c>
      <c r="K52" s="12">
        <f>SUM(K53:K55)</f>
        <v>62825.599999999999</v>
      </c>
      <c r="L52" s="12">
        <f>SUM(L53:L55)</f>
        <v>62825.599999999999</v>
      </c>
      <c r="M52" s="6"/>
    </row>
    <row r="53" spans="1:13" ht="51.75" customHeight="1" x14ac:dyDescent="0.25">
      <c r="A53" s="46" t="s">
        <v>137</v>
      </c>
      <c r="B53" s="48" t="s">
        <v>93</v>
      </c>
      <c r="C53" s="27"/>
      <c r="D53" s="48">
        <v>732</v>
      </c>
      <c r="E53" s="46" t="s">
        <v>29</v>
      </c>
      <c r="F53" s="48" t="s">
        <v>42</v>
      </c>
      <c r="G53" s="9" t="s">
        <v>174</v>
      </c>
      <c r="H53" s="10" t="s">
        <v>22</v>
      </c>
      <c r="I53" s="12">
        <f>SUM(J53:L53)</f>
        <v>180046.236</v>
      </c>
      <c r="J53" s="12">
        <f>60525.6-1530.564</f>
        <v>58995.036</v>
      </c>
      <c r="K53" s="12">
        <f t="shared" ref="K53:L53" si="17">60525.6</f>
        <v>60525.599999999999</v>
      </c>
      <c r="L53" s="12">
        <f t="shared" si="17"/>
        <v>60525.599999999999</v>
      </c>
      <c r="M53" s="6"/>
    </row>
    <row r="54" spans="1:13" s="23" customFormat="1" ht="51.75" customHeight="1" x14ac:dyDescent="0.25">
      <c r="A54" s="47"/>
      <c r="B54" s="49"/>
      <c r="C54" s="27"/>
      <c r="D54" s="49"/>
      <c r="E54" s="47"/>
      <c r="F54" s="49"/>
      <c r="G54" s="21" t="s">
        <v>175</v>
      </c>
      <c r="H54" s="20" t="s">
        <v>22</v>
      </c>
      <c r="I54" s="22">
        <f>SUM(J54:L54)</f>
        <v>1530.5640000000001</v>
      </c>
      <c r="J54" s="22">
        <v>1530.5640000000001</v>
      </c>
      <c r="K54" s="22">
        <v>0</v>
      </c>
      <c r="L54" s="22">
        <v>0</v>
      </c>
      <c r="M54" s="6"/>
    </row>
    <row r="55" spans="1:13" ht="52.5" customHeight="1" x14ac:dyDescent="0.25">
      <c r="A55" s="9" t="s">
        <v>138</v>
      </c>
      <c r="B55" s="10" t="s">
        <v>94</v>
      </c>
      <c r="C55" s="27"/>
      <c r="D55" s="10">
        <v>732</v>
      </c>
      <c r="E55" s="9" t="s">
        <v>29</v>
      </c>
      <c r="F55" s="10" t="s">
        <v>43</v>
      </c>
      <c r="G55" s="9" t="s">
        <v>28</v>
      </c>
      <c r="H55" s="10" t="s">
        <v>22</v>
      </c>
      <c r="I55" s="12">
        <f>SUM(J55:L55)</f>
        <v>6900</v>
      </c>
      <c r="J55" s="12">
        <v>2300</v>
      </c>
      <c r="K55" s="12">
        <v>2300</v>
      </c>
      <c r="L55" s="12">
        <v>2300</v>
      </c>
      <c r="M55" s="6"/>
    </row>
    <row r="56" spans="1:13" x14ac:dyDescent="0.25">
      <c r="A56" s="9"/>
      <c r="B56" s="27" t="s">
        <v>161</v>
      </c>
      <c r="C56" s="27"/>
      <c r="D56" s="27"/>
      <c r="E56" s="27"/>
      <c r="F56" s="27"/>
      <c r="G56" s="27"/>
      <c r="H56" s="10" t="s">
        <v>18</v>
      </c>
      <c r="I56" s="12">
        <f>I51</f>
        <v>188476.79999999999</v>
      </c>
      <c r="J56" s="12">
        <f>J51</f>
        <v>62825.599999999999</v>
      </c>
      <c r="K56" s="12">
        <f>K51</f>
        <v>62825.599999999999</v>
      </c>
      <c r="L56" s="12">
        <f>L51</f>
        <v>62825.599999999999</v>
      </c>
      <c r="M56" s="6"/>
    </row>
    <row r="57" spans="1:13" ht="30" x14ac:dyDescent="0.25">
      <c r="A57" s="9"/>
      <c r="B57" s="27"/>
      <c r="C57" s="27"/>
      <c r="D57" s="27"/>
      <c r="E57" s="27"/>
      <c r="F57" s="27"/>
      <c r="G57" s="27"/>
      <c r="H57" s="10" t="s">
        <v>22</v>
      </c>
      <c r="I57" s="12">
        <f>I53+I55+I54</f>
        <v>188476.80000000002</v>
      </c>
      <c r="J57" s="22">
        <f t="shared" ref="J57:L57" si="18">J53+J55+J54</f>
        <v>62825.599999999999</v>
      </c>
      <c r="K57" s="22">
        <f t="shared" si="18"/>
        <v>62825.599999999999</v>
      </c>
      <c r="L57" s="22">
        <f t="shared" si="18"/>
        <v>62825.599999999999</v>
      </c>
      <c r="M57" s="6"/>
    </row>
    <row r="58" spans="1:13" x14ac:dyDescent="0.25">
      <c r="A58" s="43" t="s">
        <v>139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6"/>
    </row>
    <row r="59" spans="1:13" ht="36.75" customHeight="1" x14ac:dyDescent="0.25">
      <c r="A59" s="43" t="s">
        <v>156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6"/>
    </row>
    <row r="60" spans="1:13" ht="27" customHeight="1" x14ac:dyDescent="0.25">
      <c r="A60" s="43" t="s">
        <v>140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6"/>
    </row>
    <row r="61" spans="1:13" ht="30" x14ac:dyDescent="0.25">
      <c r="A61" s="26" t="s">
        <v>141</v>
      </c>
      <c r="B61" s="9" t="s">
        <v>85</v>
      </c>
      <c r="C61" s="9"/>
      <c r="D61" s="10">
        <v>732</v>
      </c>
      <c r="E61" s="9" t="s">
        <v>29</v>
      </c>
      <c r="F61" s="10" t="s">
        <v>44</v>
      </c>
      <c r="G61" s="9" t="s">
        <v>17</v>
      </c>
      <c r="H61" s="10" t="s">
        <v>18</v>
      </c>
      <c r="I61" s="12">
        <f>I62</f>
        <v>30942.549999999996</v>
      </c>
      <c r="J61" s="12">
        <f>J62</f>
        <v>13433.949999999999</v>
      </c>
      <c r="K61" s="12">
        <f t="shared" ref="K61:L61" si="19">K62</f>
        <v>7010.7</v>
      </c>
      <c r="L61" s="12">
        <f t="shared" si="19"/>
        <v>10497.9</v>
      </c>
      <c r="M61" s="6"/>
    </row>
    <row r="62" spans="1:13" ht="75.75" customHeight="1" x14ac:dyDescent="0.25">
      <c r="A62" s="26"/>
      <c r="B62" s="10" t="s">
        <v>89</v>
      </c>
      <c r="C62" s="27" t="s">
        <v>66</v>
      </c>
      <c r="D62" s="10">
        <v>732</v>
      </c>
      <c r="E62" s="9" t="s">
        <v>29</v>
      </c>
      <c r="F62" s="10" t="s">
        <v>44</v>
      </c>
      <c r="G62" s="9" t="s">
        <v>17</v>
      </c>
      <c r="H62" s="10" t="s">
        <v>18</v>
      </c>
      <c r="I62" s="12">
        <f>I63+I64+I66+I65</f>
        <v>30942.549999999996</v>
      </c>
      <c r="J62" s="22">
        <f t="shared" ref="J62:L62" si="20">J63+J64+J66+J65</f>
        <v>13433.949999999999</v>
      </c>
      <c r="K62" s="22">
        <f t="shared" si="20"/>
        <v>7010.7</v>
      </c>
      <c r="L62" s="22">
        <f t="shared" si="20"/>
        <v>10497.9</v>
      </c>
      <c r="M62" s="6"/>
    </row>
    <row r="63" spans="1:13" ht="30" x14ac:dyDescent="0.25">
      <c r="A63" s="46" t="s">
        <v>142</v>
      </c>
      <c r="B63" s="48" t="s">
        <v>45</v>
      </c>
      <c r="C63" s="27"/>
      <c r="D63" s="10">
        <v>732</v>
      </c>
      <c r="E63" s="9" t="s">
        <v>29</v>
      </c>
      <c r="F63" s="10" t="s">
        <v>47</v>
      </c>
      <c r="G63" s="9" t="s">
        <v>28</v>
      </c>
      <c r="H63" s="10" t="s">
        <v>22</v>
      </c>
      <c r="I63" s="12">
        <f>SUM(J63:L63)</f>
        <v>750</v>
      </c>
      <c r="J63" s="12">
        <v>250</v>
      </c>
      <c r="K63" s="12">
        <v>250</v>
      </c>
      <c r="L63" s="12">
        <v>250</v>
      </c>
      <c r="M63" s="6"/>
    </row>
    <row r="64" spans="1:13" ht="30" x14ac:dyDescent="0.25">
      <c r="A64" s="53"/>
      <c r="B64" s="50"/>
      <c r="C64" s="27"/>
      <c r="D64" s="10">
        <v>732</v>
      </c>
      <c r="E64" s="9" t="s">
        <v>29</v>
      </c>
      <c r="F64" s="10" t="s">
        <v>47</v>
      </c>
      <c r="G64" s="9" t="s">
        <v>115</v>
      </c>
      <c r="H64" s="10" t="s">
        <v>22</v>
      </c>
      <c r="I64" s="12">
        <f t="shared" ref="I64:I66" si="21">SUM(J64:L64)</f>
        <v>12787</v>
      </c>
      <c r="J64" s="12">
        <f>4267-14</f>
        <v>4253</v>
      </c>
      <c r="K64" s="12">
        <v>4267</v>
      </c>
      <c r="L64" s="12">
        <v>4267</v>
      </c>
      <c r="M64" s="6"/>
    </row>
    <row r="65" spans="1:13" s="23" customFormat="1" ht="30" x14ac:dyDescent="0.25">
      <c r="A65" s="47"/>
      <c r="B65" s="49"/>
      <c r="C65" s="27"/>
      <c r="D65" s="20">
        <v>732</v>
      </c>
      <c r="E65" s="21" t="s">
        <v>29</v>
      </c>
      <c r="F65" s="20" t="s">
        <v>47</v>
      </c>
      <c r="G65" s="21" t="s">
        <v>176</v>
      </c>
      <c r="H65" s="20" t="s">
        <v>22</v>
      </c>
      <c r="I65" s="22">
        <f>SUM(J65:L65)</f>
        <v>14</v>
      </c>
      <c r="J65" s="22">
        <f>14</f>
        <v>14</v>
      </c>
      <c r="K65" s="22">
        <v>0</v>
      </c>
      <c r="L65" s="22">
        <v>0</v>
      </c>
      <c r="M65" s="6"/>
    </row>
    <row r="66" spans="1:13" ht="30" x14ac:dyDescent="0.25">
      <c r="A66" s="9" t="s">
        <v>116</v>
      </c>
      <c r="B66" s="10" t="s">
        <v>46</v>
      </c>
      <c r="C66" s="27"/>
      <c r="D66" s="10">
        <v>732</v>
      </c>
      <c r="E66" s="9" t="s">
        <v>29</v>
      </c>
      <c r="F66" s="10" t="s">
        <v>48</v>
      </c>
      <c r="G66" s="9" t="s">
        <v>49</v>
      </c>
      <c r="H66" s="10" t="s">
        <v>22</v>
      </c>
      <c r="I66" s="12">
        <f t="shared" si="21"/>
        <v>17391.549999999996</v>
      </c>
      <c r="J66" s="12">
        <f>9017.3-100.35</f>
        <v>8916.9499999999989</v>
      </c>
      <c r="K66" s="12">
        <f>2604.2-110.5</f>
        <v>2493.6999999999998</v>
      </c>
      <c r="L66" s="12">
        <v>5980.9</v>
      </c>
      <c r="M66" s="6"/>
    </row>
    <row r="67" spans="1:13" ht="15" customHeight="1" x14ac:dyDescent="0.25">
      <c r="A67" s="28" t="s">
        <v>162</v>
      </c>
      <c r="B67" s="29"/>
      <c r="C67" s="29"/>
      <c r="D67" s="29"/>
      <c r="E67" s="29"/>
      <c r="F67" s="29"/>
      <c r="G67" s="30"/>
      <c r="H67" s="10" t="s">
        <v>18</v>
      </c>
      <c r="I67" s="12">
        <f>I61</f>
        <v>30942.549999999996</v>
      </c>
      <c r="J67" s="12">
        <f>J61</f>
        <v>13433.949999999999</v>
      </c>
      <c r="K67" s="12">
        <f t="shared" ref="K67:L67" si="22">K61</f>
        <v>7010.7</v>
      </c>
      <c r="L67" s="12">
        <f t="shared" si="22"/>
        <v>10497.9</v>
      </c>
      <c r="M67" s="6"/>
    </row>
    <row r="68" spans="1:13" ht="30" x14ac:dyDescent="0.25">
      <c r="A68" s="31"/>
      <c r="B68" s="32"/>
      <c r="C68" s="32"/>
      <c r="D68" s="32"/>
      <c r="E68" s="32"/>
      <c r="F68" s="32"/>
      <c r="G68" s="33"/>
      <c r="H68" s="10" t="s">
        <v>22</v>
      </c>
      <c r="I68" s="12">
        <f>I66+I64+I63+I65</f>
        <v>30942.549999999996</v>
      </c>
      <c r="J68" s="22">
        <f t="shared" ref="J68:L68" si="23">J66+J64+J63+J65</f>
        <v>13433.949999999999</v>
      </c>
      <c r="K68" s="22">
        <f t="shared" si="23"/>
        <v>7010.7</v>
      </c>
      <c r="L68" s="22">
        <f t="shared" si="23"/>
        <v>10497.9</v>
      </c>
      <c r="M68" s="6"/>
    </row>
    <row r="69" spans="1:13" x14ac:dyDescent="0.25">
      <c r="A69" s="55" t="s">
        <v>143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6"/>
    </row>
    <row r="70" spans="1:13" ht="46.5" customHeight="1" x14ac:dyDescent="0.25">
      <c r="A70" s="43" t="s">
        <v>157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6"/>
    </row>
    <row r="71" spans="1:13" ht="21.75" customHeight="1" x14ac:dyDescent="0.25">
      <c r="A71" s="43" t="s">
        <v>144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6"/>
    </row>
    <row r="72" spans="1:13" ht="30" x14ac:dyDescent="0.25">
      <c r="A72" s="26" t="s">
        <v>145</v>
      </c>
      <c r="B72" s="10" t="s">
        <v>85</v>
      </c>
      <c r="C72" s="10"/>
      <c r="D72" s="10">
        <v>732</v>
      </c>
      <c r="E72" s="9" t="s">
        <v>51</v>
      </c>
      <c r="F72" s="10" t="s">
        <v>86</v>
      </c>
      <c r="G72" s="9" t="s">
        <v>17</v>
      </c>
      <c r="H72" s="10" t="s">
        <v>18</v>
      </c>
      <c r="I72" s="12">
        <f>I73</f>
        <v>228</v>
      </c>
      <c r="J72" s="12">
        <f t="shared" ref="J72:L72" si="24">J73</f>
        <v>76</v>
      </c>
      <c r="K72" s="12">
        <f t="shared" si="24"/>
        <v>76</v>
      </c>
      <c r="L72" s="12">
        <f t="shared" si="24"/>
        <v>76</v>
      </c>
      <c r="M72" s="6"/>
    </row>
    <row r="73" spans="1:13" ht="68.25" customHeight="1" x14ac:dyDescent="0.25">
      <c r="A73" s="26"/>
      <c r="B73" s="10" t="s">
        <v>101</v>
      </c>
      <c r="C73" s="27" t="s">
        <v>66</v>
      </c>
      <c r="D73" s="10">
        <v>732</v>
      </c>
      <c r="E73" s="9" t="s">
        <v>51</v>
      </c>
      <c r="F73" s="10" t="s">
        <v>50</v>
      </c>
      <c r="G73" s="9" t="s">
        <v>17</v>
      </c>
      <c r="H73" s="10" t="s">
        <v>18</v>
      </c>
      <c r="I73" s="12">
        <f>I74</f>
        <v>228</v>
      </c>
      <c r="J73" s="12">
        <f t="shared" ref="J73:L73" si="25">J74</f>
        <v>76</v>
      </c>
      <c r="K73" s="12">
        <f t="shared" si="25"/>
        <v>76</v>
      </c>
      <c r="L73" s="12">
        <f t="shared" si="25"/>
        <v>76</v>
      </c>
      <c r="M73" s="6"/>
    </row>
    <row r="74" spans="1:13" ht="54" customHeight="1" x14ac:dyDescent="0.25">
      <c r="A74" s="9" t="s">
        <v>117</v>
      </c>
      <c r="B74" s="10" t="s">
        <v>52</v>
      </c>
      <c r="C74" s="27"/>
      <c r="D74" s="10">
        <v>732</v>
      </c>
      <c r="E74" s="9" t="s">
        <v>51</v>
      </c>
      <c r="F74" s="10" t="s">
        <v>53</v>
      </c>
      <c r="G74" s="9" t="s">
        <v>28</v>
      </c>
      <c r="H74" s="10" t="s">
        <v>22</v>
      </c>
      <c r="I74" s="12">
        <f>SUM(J74:L74)</f>
        <v>228</v>
      </c>
      <c r="J74" s="12">
        <f>76</f>
        <v>76</v>
      </c>
      <c r="K74" s="12">
        <f>76</f>
        <v>76</v>
      </c>
      <c r="L74" s="12">
        <f>76</f>
        <v>76</v>
      </c>
      <c r="M74" s="6"/>
    </row>
    <row r="75" spans="1:13" x14ac:dyDescent="0.25">
      <c r="A75" s="9"/>
      <c r="B75" s="27" t="s">
        <v>163</v>
      </c>
      <c r="C75" s="27"/>
      <c r="D75" s="27"/>
      <c r="E75" s="27"/>
      <c r="F75" s="27"/>
      <c r="G75" s="27"/>
      <c r="H75" s="10" t="s">
        <v>18</v>
      </c>
      <c r="I75" s="12">
        <f>I72</f>
        <v>228</v>
      </c>
      <c r="J75" s="12">
        <f t="shared" ref="J75:L75" si="26">J72</f>
        <v>76</v>
      </c>
      <c r="K75" s="12">
        <f t="shared" si="26"/>
        <v>76</v>
      </c>
      <c r="L75" s="12">
        <f t="shared" si="26"/>
        <v>76</v>
      </c>
      <c r="M75" s="6"/>
    </row>
    <row r="76" spans="1:13" ht="30" x14ac:dyDescent="0.25">
      <c r="A76" s="9"/>
      <c r="B76" s="27"/>
      <c r="C76" s="27"/>
      <c r="D76" s="27"/>
      <c r="E76" s="27"/>
      <c r="F76" s="27"/>
      <c r="G76" s="27"/>
      <c r="H76" s="10" t="s">
        <v>22</v>
      </c>
      <c r="I76" s="12">
        <f>I74</f>
        <v>228</v>
      </c>
      <c r="J76" s="12">
        <f t="shared" ref="J76:L76" si="27">J74</f>
        <v>76</v>
      </c>
      <c r="K76" s="12">
        <f t="shared" si="27"/>
        <v>76</v>
      </c>
      <c r="L76" s="12">
        <f t="shared" si="27"/>
        <v>76</v>
      </c>
      <c r="M76" s="6"/>
    </row>
    <row r="77" spans="1:13" ht="39" customHeight="1" x14ac:dyDescent="0.25">
      <c r="A77" s="43" t="s">
        <v>146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5"/>
      <c r="M77" s="6"/>
    </row>
    <row r="78" spans="1:13" ht="23.25" customHeight="1" x14ac:dyDescent="0.25">
      <c r="A78" s="43" t="s">
        <v>158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  <c r="M78" s="6"/>
    </row>
    <row r="79" spans="1:13" ht="20.25" customHeight="1" x14ac:dyDescent="0.25">
      <c r="A79" s="43" t="s">
        <v>147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6"/>
    </row>
    <row r="80" spans="1:13" ht="30" x14ac:dyDescent="0.25">
      <c r="A80" s="26" t="s">
        <v>118</v>
      </c>
      <c r="B80" s="10" t="s">
        <v>97</v>
      </c>
      <c r="C80" s="10"/>
      <c r="D80" s="10">
        <v>732</v>
      </c>
      <c r="E80" s="9" t="s">
        <v>38</v>
      </c>
      <c r="F80" s="10" t="s">
        <v>54</v>
      </c>
      <c r="G80" s="9" t="s">
        <v>17</v>
      </c>
      <c r="H80" s="10" t="s">
        <v>18</v>
      </c>
      <c r="I80" s="12">
        <f>I81</f>
        <v>16765.5</v>
      </c>
      <c r="J80" s="12">
        <f t="shared" ref="J80:L80" si="28">J81</f>
        <v>5588.5</v>
      </c>
      <c r="K80" s="12">
        <f t="shared" si="28"/>
        <v>5588.5</v>
      </c>
      <c r="L80" s="12">
        <f t="shared" si="28"/>
        <v>5588.5</v>
      </c>
      <c r="M80" s="6"/>
    </row>
    <row r="81" spans="1:13" ht="78" customHeight="1" x14ac:dyDescent="0.25">
      <c r="A81" s="26"/>
      <c r="B81" s="10" t="s">
        <v>100</v>
      </c>
      <c r="C81" s="10"/>
      <c r="D81" s="10"/>
      <c r="E81" s="9"/>
      <c r="F81" s="10"/>
      <c r="G81" s="9"/>
      <c r="H81" s="10" t="s">
        <v>18</v>
      </c>
      <c r="I81" s="12">
        <f>I82+I83</f>
        <v>16765.5</v>
      </c>
      <c r="J81" s="12">
        <f>J82+J83</f>
        <v>5588.5</v>
      </c>
      <c r="K81" s="12">
        <f>K82+K83</f>
        <v>5588.5</v>
      </c>
      <c r="L81" s="12">
        <f t="shared" ref="L81" si="29">L82+L83</f>
        <v>5588.5</v>
      </c>
      <c r="M81" s="6"/>
    </row>
    <row r="82" spans="1:13" ht="68.25" customHeight="1" x14ac:dyDescent="0.25">
      <c r="A82" s="9" t="s">
        <v>119</v>
      </c>
      <c r="B82" s="10" t="s">
        <v>95</v>
      </c>
      <c r="C82" s="10"/>
      <c r="D82" s="10">
        <v>732</v>
      </c>
      <c r="E82" s="9" t="s">
        <v>38</v>
      </c>
      <c r="F82" s="10" t="s">
        <v>55</v>
      </c>
      <c r="G82" s="9" t="s">
        <v>57</v>
      </c>
      <c r="H82" s="10" t="s">
        <v>22</v>
      </c>
      <c r="I82" s="12">
        <f>SUM(J82:L82)</f>
        <v>11964</v>
      </c>
      <c r="J82" s="12">
        <f>3988</f>
        <v>3988</v>
      </c>
      <c r="K82" s="12">
        <f>3988</f>
        <v>3988</v>
      </c>
      <c r="L82" s="12">
        <f>3988</f>
        <v>3988</v>
      </c>
      <c r="M82" s="6"/>
    </row>
    <row r="83" spans="1:13" ht="116.25" customHeight="1" x14ac:dyDescent="0.25">
      <c r="A83" s="9" t="s">
        <v>148</v>
      </c>
      <c r="B83" s="10" t="s">
        <v>96</v>
      </c>
      <c r="C83" s="10"/>
      <c r="D83" s="10">
        <v>732</v>
      </c>
      <c r="E83" s="9" t="s">
        <v>38</v>
      </c>
      <c r="F83" s="10" t="s">
        <v>56</v>
      </c>
      <c r="G83" s="9" t="s">
        <v>57</v>
      </c>
      <c r="H83" s="10" t="s">
        <v>22</v>
      </c>
      <c r="I83" s="12">
        <f>SUM(J83:L83)</f>
        <v>4801.5</v>
      </c>
      <c r="J83" s="12">
        <f>1600.5</f>
        <v>1600.5</v>
      </c>
      <c r="K83" s="12">
        <f t="shared" ref="K83:L83" si="30">1600.5</f>
        <v>1600.5</v>
      </c>
      <c r="L83" s="12">
        <f t="shared" si="30"/>
        <v>1600.5</v>
      </c>
      <c r="M83" s="6"/>
    </row>
    <row r="84" spans="1:13" x14ac:dyDescent="0.25">
      <c r="A84" s="9"/>
      <c r="B84" s="27" t="s">
        <v>76</v>
      </c>
      <c r="C84" s="27"/>
      <c r="D84" s="27"/>
      <c r="E84" s="27"/>
      <c r="F84" s="27"/>
      <c r="G84" s="27"/>
      <c r="H84" s="10" t="s">
        <v>18</v>
      </c>
      <c r="I84" s="12">
        <f>I80</f>
        <v>16765.5</v>
      </c>
      <c r="J84" s="12">
        <f>J80</f>
        <v>5588.5</v>
      </c>
      <c r="K84" s="12">
        <f>K80</f>
        <v>5588.5</v>
      </c>
      <c r="L84" s="12">
        <f>L80</f>
        <v>5588.5</v>
      </c>
      <c r="M84" s="6"/>
    </row>
    <row r="85" spans="1:13" ht="48" customHeight="1" x14ac:dyDescent="0.25">
      <c r="A85" s="9"/>
      <c r="B85" s="27"/>
      <c r="C85" s="27"/>
      <c r="D85" s="27"/>
      <c r="E85" s="27"/>
      <c r="F85" s="27"/>
      <c r="G85" s="27"/>
      <c r="H85" s="10" t="s">
        <v>22</v>
      </c>
      <c r="I85" s="12">
        <f>I83+I82</f>
        <v>16765.5</v>
      </c>
      <c r="J85" s="12">
        <f t="shared" ref="J85:L85" si="31">J83+J82</f>
        <v>5588.5</v>
      </c>
      <c r="K85" s="12">
        <f t="shared" si="31"/>
        <v>5588.5</v>
      </c>
      <c r="L85" s="12">
        <f t="shared" si="31"/>
        <v>5588.5</v>
      </c>
      <c r="M85" s="6"/>
    </row>
    <row r="86" spans="1:13" ht="15.75" customHeight="1" x14ac:dyDescent="0.25">
      <c r="A86" s="43" t="s">
        <v>149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6"/>
    </row>
    <row r="87" spans="1:13" ht="68.25" customHeight="1" x14ac:dyDescent="0.25">
      <c r="A87" s="43" t="s">
        <v>159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6"/>
    </row>
    <row r="88" spans="1:13" ht="26.25" customHeight="1" x14ac:dyDescent="0.25">
      <c r="A88" s="43" t="s">
        <v>150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5"/>
      <c r="M88" s="6"/>
    </row>
    <row r="89" spans="1:13" ht="30" x14ac:dyDescent="0.25">
      <c r="A89" s="26" t="s">
        <v>120</v>
      </c>
      <c r="B89" s="10" t="s">
        <v>97</v>
      </c>
      <c r="C89" s="10"/>
      <c r="D89" s="10">
        <v>732</v>
      </c>
      <c r="E89" s="9" t="s">
        <v>26</v>
      </c>
      <c r="F89" s="10" t="s">
        <v>58</v>
      </c>
      <c r="G89" s="9" t="s">
        <v>17</v>
      </c>
      <c r="H89" s="10" t="s">
        <v>18</v>
      </c>
      <c r="I89" s="22">
        <f>I90</f>
        <v>372008.6</v>
      </c>
      <c r="J89" s="12">
        <f>J90</f>
        <v>135565.1</v>
      </c>
      <c r="K89" s="22">
        <f t="shared" ref="K89:L89" si="32">K90</f>
        <v>116946.5</v>
      </c>
      <c r="L89" s="22">
        <f t="shared" si="32"/>
        <v>119497</v>
      </c>
      <c r="M89" s="6"/>
    </row>
    <row r="90" spans="1:13" ht="75" customHeight="1" x14ac:dyDescent="0.25">
      <c r="A90" s="26"/>
      <c r="B90" s="10" t="s">
        <v>164</v>
      </c>
      <c r="C90" s="10"/>
      <c r="D90" s="10">
        <v>732</v>
      </c>
      <c r="E90" s="9" t="s">
        <v>26</v>
      </c>
      <c r="F90" s="10" t="s">
        <v>58</v>
      </c>
      <c r="G90" s="9" t="s">
        <v>17</v>
      </c>
      <c r="H90" s="10" t="s">
        <v>18</v>
      </c>
      <c r="I90" s="12">
        <f>I91+I92+I96+I98+I94</f>
        <v>372008.6</v>
      </c>
      <c r="J90" s="12">
        <f>J91+J92+J96+J98+J94</f>
        <v>135565.1</v>
      </c>
      <c r="K90" s="12">
        <f t="shared" ref="K90:L90" si="33">K91+K92+K96+K98</f>
        <v>116946.5</v>
      </c>
      <c r="L90" s="12">
        <f t="shared" si="33"/>
        <v>119497</v>
      </c>
      <c r="M90" s="6"/>
    </row>
    <row r="91" spans="1:13" ht="48" customHeight="1" x14ac:dyDescent="0.25">
      <c r="A91" s="9" t="s">
        <v>121</v>
      </c>
      <c r="B91" s="10" t="s">
        <v>98</v>
      </c>
      <c r="C91" s="10"/>
      <c r="D91" s="10">
        <v>732</v>
      </c>
      <c r="E91" s="9" t="s">
        <v>59</v>
      </c>
      <c r="F91" s="10" t="s">
        <v>60</v>
      </c>
      <c r="G91" s="9" t="s">
        <v>28</v>
      </c>
      <c r="H91" s="18" t="s">
        <v>22</v>
      </c>
      <c r="I91" s="19">
        <f>SUM(J91:L91)</f>
        <v>600</v>
      </c>
      <c r="J91" s="19">
        <v>200</v>
      </c>
      <c r="K91" s="19">
        <v>200</v>
      </c>
      <c r="L91" s="19">
        <v>200</v>
      </c>
      <c r="M91" s="6"/>
    </row>
    <row r="92" spans="1:13" ht="48" customHeight="1" x14ac:dyDescent="0.25">
      <c r="A92" s="46" t="s">
        <v>151</v>
      </c>
      <c r="B92" s="48" t="s">
        <v>99</v>
      </c>
      <c r="C92" s="48" t="s">
        <v>69</v>
      </c>
      <c r="D92" s="48">
        <v>732</v>
      </c>
      <c r="E92" s="46" t="s">
        <v>24</v>
      </c>
      <c r="F92" s="48" t="s">
        <v>61</v>
      </c>
      <c r="G92" s="46" t="s">
        <v>174</v>
      </c>
      <c r="H92" s="18" t="s">
        <v>22</v>
      </c>
      <c r="I92" s="19">
        <f>SUM(J92:L92)</f>
        <v>213359.19999999998</v>
      </c>
      <c r="J92" s="19">
        <f>66882.3-26.4</f>
        <v>66855.900000000009</v>
      </c>
      <c r="K92" s="19">
        <f>71976.4</f>
        <v>71976.399999999994</v>
      </c>
      <c r="L92" s="19">
        <f>74526.9</f>
        <v>74526.899999999994</v>
      </c>
      <c r="M92" s="6"/>
    </row>
    <row r="93" spans="1:13" ht="75" customHeight="1" x14ac:dyDescent="0.25">
      <c r="A93" s="53"/>
      <c r="B93" s="50"/>
      <c r="C93" s="50"/>
      <c r="D93" s="50"/>
      <c r="E93" s="53"/>
      <c r="F93" s="50"/>
      <c r="G93" s="47"/>
      <c r="H93" s="18" t="s">
        <v>126</v>
      </c>
      <c r="I93" s="19">
        <f>SUM(J93:L93)</f>
        <v>213359.19999999998</v>
      </c>
      <c r="J93" s="19">
        <f>66882.3-26.4</f>
        <v>66855.900000000009</v>
      </c>
      <c r="K93" s="19">
        <f>71976.4</f>
        <v>71976.399999999994</v>
      </c>
      <c r="L93" s="19">
        <f>74526.9</f>
        <v>74526.899999999994</v>
      </c>
      <c r="M93" s="6"/>
    </row>
    <row r="94" spans="1:13" s="23" customFormat="1" ht="75" customHeight="1" x14ac:dyDescent="0.25">
      <c r="A94" s="53"/>
      <c r="B94" s="50"/>
      <c r="C94" s="50"/>
      <c r="D94" s="50"/>
      <c r="E94" s="53"/>
      <c r="F94" s="50"/>
      <c r="G94" s="46" t="s">
        <v>175</v>
      </c>
      <c r="H94" s="18" t="s">
        <v>64</v>
      </c>
      <c r="I94" s="19">
        <f>SUM(J94:L94)</f>
        <v>26.4</v>
      </c>
      <c r="J94" s="19">
        <f>26.4</f>
        <v>26.4</v>
      </c>
      <c r="K94" s="19">
        <v>0</v>
      </c>
      <c r="L94" s="19">
        <v>0</v>
      </c>
      <c r="M94" s="6"/>
    </row>
    <row r="95" spans="1:13" s="23" customFormat="1" ht="75" customHeight="1" x14ac:dyDescent="0.25">
      <c r="A95" s="47"/>
      <c r="B95" s="49"/>
      <c r="C95" s="49"/>
      <c r="D95" s="49"/>
      <c r="E95" s="47"/>
      <c r="F95" s="49"/>
      <c r="G95" s="47"/>
      <c r="H95" s="18" t="s">
        <v>126</v>
      </c>
      <c r="I95" s="19">
        <f>SUM(J95:L95)</f>
        <v>26.4</v>
      </c>
      <c r="J95" s="19">
        <f>26.4</f>
        <v>26.4</v>
      </c>
      <c r="K95" s="19">
        <v>0</v>
      </c>
      <c r="L95" s="19">
        <v>0</v>
      </c>
      <c r="M95" s="6"/>
    </row>
    <row r="96" spans="1:13" ht="30" customHeight="1" x14ac:dyDescent="0.25">
      <c r="A96" s="46" t="s">
        <v>152</v>
      </c>
      <c r="B96" s="48" t="s">
        <v>23</v>
      </c>
      <c r="C96" s="48" t="s">
        <v>69</v>
      </c>
      <c r="D96" s="48">
        <v>732</v>
      </c>
      <c r="E96" s="46" t="s">
        <v>24</v>
      </c>
      <c r="F96" s="48" t="s">
        <v>106</v>
      </c>
      <c r="G96" s="48">
        <v>611</v>
      </c>
      <c r="H96" s="18" t="s">
        <v>21</v>
      </c>
      <c r="I96" s="19">
        <f t="shared" ref="I96" si="34">SUM(J96:L96)</f>
        <v>137480</v>
      </c>
      <c r="J96" s="19">
        <v>59580</v>
      </c>
      <c r="K96" s="19">
        <f>38950</f>
        <v>38950</v>
      </c>
      <c r="L96" s="19">
        <f>38950</f>
        <v>38950</v>
      </c>
      <c r="M96" s="6"/>
    </row>
    <row r="97" spans="1:13" ht="60" x14ac:dyDescent="0.25">
      <c r="A97" s="53"/>
      <c r="B97" s="50"/>
      <c r="C97" s="50"/>
      <c r="D97" s="49"/>
      <c r="E97" s="47"/>
      <c r="F97" s="49"/>
      <c r="G97" s="49"/>
      <c r="H97" s="18" t="s">
        <v>127</v>
      </c>
      <c r="I97" s="19">
        <f>SUM(J97:L97)</f>
        <v>137480</v>
      </c>
      <c r="J97" s="19">
        <v>59580</v>
      </c>
      <c r="K97" s="19">
        <f>38950</f>
        <v>38950</v>
      </c>
      <c r="L97" s="19">
        <f>38950</f>
        <v>38950</v>
      </c>
      <c r="M97" s="6"/>
    </row>
    <row r="98" spans="1:13" ht="30" x14ac:dyDescent="0.25">
      <c r="A98" s="53"/>
      <c r="B98" s="50"/>
      <c r="C98" s="50"/>
      <c r="D98" s="48">
        <v>732</v>
      </c>
      <c r="E98" s="46" t="s">
        <v>24</v>
      </c>
      <c r="F98" s="48" t="s">
        <v>107</v>
      </c>
      <c r="G98" s="48">
        <v>611</v>
      </c>
      <c r="H98" s="18" t="s">
        <v>22</v>
      </c>
      <c r="I98" s="19">
        <f>SUM(J98:L98)</f>
        <v>20543</v>
      </c>
      <c r="J98" s="19">
        <v>8902.7999999999993</v>
      </c>
      <c r="K98" s="19">
        <f>5820.1</f>
        <v>5820.1</v>
      </c>
      <c r="L98" s="19">
        <f>5820.1</f>
        <v>5820.1</v>
      </c>
      <c r="M98" s="6"/>
    </row>
    <row r="99" spans="1:13" ht="60" x14ac:dyDescent="0.25">
      <c r="A99" s="47"/>
      <c r="B99" s="49"/>
      <c r="C99" s="49"/>
      <c r="D99" s="49"/>
      <c r="E99" s="47"/>
      <c r="F99" s="49"/>
      <c r="G99" s="49"/>
      <c r="H99" s="18" t="s">
        <v>126</v>
      </c>
      <c r="I99" s="19">
        <f>SUM(J99:L99)</f>
        <v>20543</v>
      </c>
      <c r="J99" s="19">
        <v>8902.7999999999993</v>
      </c>
      <c r="K99" s="19">
        <f>5820.1</f>
        <v>5820.1</v>
      </c>
      <c r="L99" s="19">
        <f>5820.1</f>
        <v>5820.1</v>
      </c>
      <c r="M99" s="6"/>
    </row>
    <row r="100" spans="1:13" ht="15" customHeight="1" x14ac:dyDescent="0.25">
      <c r="A100" s="34" t="s">
        <v>129</v>
      </c>
      <c r="B100" s="35"/>
      <c r="C100" s="35"/>
      <c r="D100" s="35"/>
      <c r="E100" s="35"/>
      <c r="F100" s="35"/>
      <c r="G100" s="36"/>
      <c r="H100" s="18" t="s">
        <v>18</v>
      </c>
      <c r="I100" s="19">
        <f>I89</f>
        <v>372008.6</v>
      </c>
      <c r="J100" s="19">
        <f>J89</f>
        <v>135565.1</v>
      </c>
      <c r="K100" s="19">
        <f>K89</f>
        <v>116946.5</v>
      </c>
      <c r="L100" s="19">
        <f>L89</f>
        <v>119497</v>
      </c>
      <c r="M100" s="6"/>
    </row>
    <row r="101" spans="1:13" ht="30" x14ac:dyDescent="0.25">
      <c r="A101" s="37"/>
      <c r="B101" s="38"/>
      <c r="C101" s="38"/>
      <c r="D101" s="38"/>
      <c r="E101" s="38"/>
      <c r="F101" s="38"/>
      <c r="G101" s="39"/>
      <c r="H101" s="18" t="s">
        <v>21</v>
      </c>
      <c r="I101" s="19">
        <f>I96</f>
        <v>137480</v>
      </c>
      <c r="J101" s="19">
        <f t="shared" ref="J101:L101" si="35">J96</f>
        <v>59580</v>
      </c>
      <c r="K101" s="19">
        <f t="shared" si="35"/>
        <v>38950</v>
      </c>
      <c r="L101" s="19">
        <f t="shared" si="35"/>
        <v>38950</v>
      </c>
      <c r="M101" s="6"/>
    </row>
    <row r="102" spans="1:13" ht="60" x14ac:dyDescent="0.25">
      <c r="A102" s="37"/>
      <c r="B102" s="38"/>
      <c r="C102" s="38"/>
      <c r="D102" s="38"/>
      <c r="E102" s="38"/>
      <c r="F102" s="38"/>
      <c r="G102" s="39"/>
      <c r="H102" s="18" t="s">
        <v>127</v>
      </c>
      <c r="I102" s="19">
        <f>I97</f>
        <v>137480</v>
      </c>
      <c r="J102" s="19">
        <f t="shared" ref="J102:L102" si="36">J97</f>
        <v>59580</v>
      </c>
      <c r="K102" s="19">
        <f t="shared" si="36"/>
        <v>38950</v>
      </c>
      <c r="L102" s="19">
        <f t="shared" si="36"/>
        <v>38950</v>
      </c>
      <c r="M102" s="6"/>
    </row>
    <row r="103" spans="1:13" ht="30" x14ac:dyDescent="0.25">
      <c r="A103" s="37"/>
      <c r="B103" s="38"/>
      <c r="C103" s="38"/>
      <c r="D103" s="38"/>
      <c r="E103" s="38"/>
      <c r="F103" s="38"/>
      <c r="G103" s="39"/>
      <c r="H103" s="18" t="s">
        <v>64</v>
      </c>
      <c r="I103" s="19">
        <f>I98+I92+I91+I94</f>
        <v>234528.59999999998</v>
      </c>
      <c r="J103" s="19">
        <f t="shared" ref="J103:L103" si="37">J98+J92+J91+J94</f>
        <v>75985.100000000006</v>
      </c>
      <c r="K103" s="19">
        <f t="shared" si="37"/>
        <v>77996.5</v>
      </c>
      <c r="L103" s="19">
        <f t="shared" si="37"/>
        <v>80547</v>
      </c>
      <c r="M103" s="6"/>
    </row>
    <row r="104" spans="1:13" ht="60" x14ac:dyDescent="0.25">
      <c r="A104" s="40"/>
      <c r="B104" s="41"/>
      <c r="C104" s="41"/>
      <c r="D104" s="41"/>
      <c r="E104" s="41"/>
      <c r="F104" s="41"/>
      <c r="G104" s="42"/>
      <c r="H104" s="18" t="s">
        <v>126</v>
      </c>
      <c r="I104" s="19">
        <f>I99+I93+I95</f>
        <v>233928.59999999998</v>
      </c>
      <c r="J104" s="19">
        <f t="shared" ref="J104:L104" si="38">J99+J93+J95</f>
        <v>75785.100000000006</v>
      </c>
      <c r="K104" s="19">
        <f t="shared" si="38"/>
        <v>77796.5</v>
      </c>
      <c r="L104" s="19">
        <f t="shared" si="38"/>
        <v>80347</v>
      </c>
      <c r="M104" s="6"/>
    </row>
    <row r="105" spans="1:13" ht="15" customHeight="1" x14ac:dyDescent="0.25">
      <c r="A105" s="25" t="s">
        <v>65</v>
      </c>
      <c r="B105" s="25"/>
      <c r="C105" s="25"/>
      <c r="D105" s="25"/>
      <c r="E105" s="25"/>
      <c r="F105" s="25"/>
      <c r="G105" s="25"/>
      <c r="H105" s="18" t="s">
        <v>11</v>
      </c>
      <c r="I105" s="19">
        <f>I107+I106+I109</f>
        <v>804522.45</v>
      </c>
      <c r="J105" s="19">
        <f>J107+J106+J109</f>
        <v>362257.15</v>
      </c>
      <c r="K105" s="19">
        <f t="shared" ref="K105:L105" si="39">K107+K106+K109</f>
        <v>218113.8</v>
      </c>
      <c r="L105" s="19">
        <f t="shared" si="39"/>
        <v>224151.5</v>
      </c>
      <c r="M105" s="6"/>
    </row>
    <row r="106" spans="1:13" ht="30" x14ac:dyDescent="0.25">
      <c r="A106" s="25"/>
      <c r="B106" s="25"/>
      <c r="C106" s="25"/>
      <c r="D106" s="25"/>
      <c r="E106" s="25"/>
      <c r="F106" s="25"/>
      <c r="G106" s="25"/>
      <c r="H106" s="18" t="s">
        <v>20</v>
      </c>
      <c r="I106" s="19">
        <f>I24</f>
        <v>81270.5</v>
      </c>
      <c r="J106" s="19">
        <f>J24</f>
        <v>81270.5</v>
      </c>
      <c r="K106" s="19">
        <f>K24</f>
        <v>0</v>
      </c>
      <c r="L106" s="19">
        <f>L24</f>
        <v>0</v>
      </c>
      <c r="M106" s="6"/>
    </row>
    <row r="107" spans="1:13" ht="30" x14ac:dyDescent="0.25">
      <c r="A107" s="25"/>
      <c r="B107" s="25"/>
      <c r="C107" s="25"/>
      <c r="D107" s="25"/>
      <c r="E107" s="25"/>
      <c r="F107" s="25"/>
      <c r="G107" s="25"/>
      <c r="H107" s="18" t="s">
        <v>21</v>
      </c>
      <c r="I107" s="19">
        <f>I101+I25</f>
        <v>139138.6</v>
      </c>
      <c r="J107" s="19">
        <f>J101+J25</f>
        <v>61238.6</v>
      </c>
      <c r="K107" s="19">
        <f t="shared" ref="K107:L107" si="40">K101+K25</f>
        <v>38950</v>
      </c>
      <c r="L107" s="19">
        <f t="shared" si="40"/>
        <v>38950</v>
      </c>
      <c r="M107" s="6"/>
    </row>
    <row r="108" spans="1:13" ht="60" x14ac:dyDescent="0.25">
      <c r="A108" s="25"/>
      <c r="B108" s="25"/>
      <c r="C108" s="25"/>
      <c r="D108" s="25"/>
      <c r="E108" s="25"/>
      <c r="F108" s="25"/>
      <c r="G108" s="25"/>
      <c r="H108" s="18" t="s">
        <v>127</v>
      </c>
      <c r="I108" s="19">
        <f>I97</f>
        <v>137480</v>
      </c>
      <c r="J108" s="19">
        <f t="shared" ref="J108:L108" si="41">J97</f>
        <v>59580</v>
      </c>
      <c r="K108" s="19">
        <f>K97</f>
        <v>38950</v>
      </c>
      <c r="L108" s="19">
        <f t="shared" si="41"/>
        <v>38950</v>
      </c>
      <c r="M108" s="6"/>
    </row>
    <row r="109" spans="1:13" ht="30" x14ac:dyDescent="0.25">
      <c r="A109" s="25"/>
      <c r="B109" s="25"/>
      <c r="C109" s="25"/>
      <c r="D109" s="25"/>
      <c r="E109" s="25"/>
      <c r="F109" s="25"/>
      <c r="G109" s="25"/>
      <c r="H109" s="18" t="s">
        <v>22</v>
      </c>
      <c r="I109" s="19">
        <f>I103+I85+I76+I68+I57+I47+I35+I26</f>
        <v>584113.35</v>
      </c>
      <c r="J109" s="19">
        <f>J103+J85+J76+J68+J57+J47+J35+J26</f>
        <v>219748.05000000002</v>
      </c>
      <c r="K109" s="19">
        <f t="shared" ref="K109:L109" si="42">K103+K85+K76+K68+K57+K47+K35+K26</f>
        <v>179163.8</v>
      </c>
      <c r="L109" s="19">
        <f t="shared" si="42"/>
        <v>185201.5</v>
      </c>
      <c r="M109" s="6"/>
    </row>
    <row r="110" spans="1:13" ht="60" x14ac:dyDescent="0.25">
      <c r="A110" s="25"/>
      <c r="B110" s="25"/>
      <c r="C110" s="25"/>
      <c r="D110" s="25"/>
      <c r="E110" s="25"/>
      <c r="F110" s="25"/>
      <c r="G110" s="25"/>
      <c r="H110" s="18" t="s">
        <v>126</v>
      </c>
      <c r="I110" s="19">
        <f>I99+I93+I95</f>
        <v>233928.59999999998</v>
      </c>
      <c r="J110" s="19">
        <f t="shared" ref="J110:L110" si="43">J99+J93+J95</f>
        <v>75785.100000000006</v>
      </c>
      <c r="K110" s="19">
        <f t="shared" si="43"/>
        <v>77796.5</v>
      </c>
      <c r="L110" s="19">
        <f t="shared" si="43"/>
        <v>80347</v>
      </c>
      <c r="M110" s="6"/>
    </row>
    <row r="111" spans="1:13" x14ac:dyDescent="0.25">
      <c r="M111" s="6"/>
    </row>
    <row r="112" spans="1:13" ht="48" customHeight="1" x14ac:dyDescent="0.25">
      <c r="B112" s="51" t="s">
        <v>71</v>
      </c>
      <c r="C112" s="51"/>
      <c r="D112" s="51"/>
      <c r="E112" s="51"/>
      <c r="F112" s="51"/>
      <c r="G112" s="51"/>
      <c r="J112" s="52" t="s">
        <v>72</v>
      </c>
      <c r="K112" s="52"/>
    </row>
  </sheetData>
  <mergeCells count="108">
    <mergeCell ref="J32:J33"/>
    <mergeCell ref="K32:K33"/>
    <mergeCell ref="A63:A65"/>
    <mergeCell ref="B63:B65"/>
    <mergeCell ref="G94:G95"/>
    <mergeCell ref="F92:F95"/>
    <mergeCell ref="E92:E95"/>
    <mergeCell ref="D92:D95"/>
    <mergeCell ref="C92:C95"/>
    <mergeCell ref="B92:B95"/>
    <mergeCell ref="A92:A95"/>
    <mergeCell ref="A88:L88"/>
    <mergeCell ref="H1:L1"/>
    <mergeCell ref="H2:L2"/>
    <mergeCell ref="A12:A13"/>
    <mergeCell ref="E16:E18"/>
    <mergeCell ref="A15:A18"/>
    <mergeCell ref="A28:L28"/>
    <mergeCell ref="A29:L29"/>
    <mergeCell ref="A30:A31"/>
    <mergeCell ref="B32:B33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B23:G26"/>
    <mergeCell ref="D32:D33"/>
    <mergeCell ref="E32:E33"/>
    <mergeCell ref="F32:F33"/>
    <mergeCell ref="G32:G33"/>
    <mergeCell ref="H32:H33"/>
    <mergeCell ref="D4:G4"/>
    <mergeCell ref="A32:A33"/>
    <mergeCell ref="J5:L5"/>
    <mergeCell ref="D5:D6"/>
    <mergeCell ref="A87:L87"/>
    <mergeCell ref="I4:L4"/>
    <mergeCell ref="A8:L8"/>
    <mergeCell ref="A60:L60"/>
    <mergeCell ref="A70:L70"/>
    <mergeCell ref="A71:L71"/>
    <mergeCell ref="C62:C66"/>
    <mergeCell ref="A61:A62"/>
    <mergeCell ref="A37:L37"/>
    <mergeCell ref="A69:L69"/>
    <mergeCell ref="A36:L36"/>
    <mergeCell ref="A48:L48"/>
    <mergeCell ref="A58:L58"/>
    <mergeCell ref="A38:L38"/>
    <mergeCell ref="A9:L10"/>
    <mergeCell ref="A11:L11"/>
    <mergeCell ref="A27:L27"/>
    <mergeCell ref="C14:C18"/>
    <mergeCell ref="L32:L33"/>
    <mergeCell ref="I32:I33"/>
    <mergeCell ref="B112:G112"/>
    <mergeCell ref="A39:A40"/>
    <mergeCell ref="A78:L78"/>
    <mergeCell ref="A79:L79"/>
    <mergeCell ref="C73:C74"/>
    <mergeCell ref="B75:G76"/>
    <mergeCell ref="B46:G47"/>
    <mergeCell ref="C52:C55"/>
    <mergeCell ref="B56:G57"/>
    <mergeCell ref="A51:A52"/>
    <mergeCell ref="A72:A73"/>
    <mergeCell ref="A41:A42"/>
    <mergeCell ref="B41:B42"/>
    <mergeCell ref="A49:L49"/>
    <mergeCell ref="A50:L50"/>
    <mergeCell ref="A59:L59"/>
    <mergeCell ref="A89:A90"/>
    <mergeCell ref="J112:K112"/>
    <mergeCell ref="D98:D99"/>
    <mergeCell ref="E98:E99"/>
    <mergeCell ref="F98:F99"/>
    <mergeCell ref="G98:G99"/>
    <mergeCell ref="A96:A99"/>
    <mergeCell ref="A77:L77"/>
    <mergeCell ref="A105:G110"/>
    <mergeCell ref="A80:A81"/>
    <mergeCell ref="B84:G85"/>
    <mergeCell ref="A67:G68"/>
    <mergeCell ref="D16:D18"/>
    <mergeCell ref="E5:E6"/>
    <mergeCell ref="B16:B18"/>
    <mergeCell ref="C32:C33"/>
    <mergeCell ref="B34:G35"/>
    <mergeCell ref="A100:G104"/>
    <mergeCell ref="A86:L86"/>
    <mergeCell ref="G92:G93"/>
    <mergeCell ref="D96:D97"/>
    <mergeCell ref="E96:E97"/>
    <mergeCell ref="F96:F97"/>
    <mergeCell ref="G96:G97"/>
    <mergeCell ref="B96:B99"/>
    <mergeCell ref="C96:C99"/>
    <mergeCell ref="A19:A20"/>
    <mergeCell ref="A53:A54"/>
    <mergeCell ref="B53:B54"/>
    <mergeCell ref="D53:D54"/>
    <mergeCell ref="E53:E54"/>
    <mergeCell ref="F53:F54"/>
  </mergeCells>
  <printOptions horizontalCentered="1" verticalCentered="1"/>
  <pageMargins left="3.937007874015748E-2" right="3.937007874015748E-2" top="0.19685039370078741" bottom="0.19685039370078741" header="0.11811023622047244" footer="0.1181102362204724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Назарова Наталья Валентиновна</cp:lastModifiedBy>
  <cp:lastPrinted>2023-02-28T12:23:47Z</cp:lastPrinted>
  <dcterms:created xsi:type="dcterms:W3CDTF">2021-11-18T08:06:49Z</dcterms:created>
  <dcterms:modified xsi:type="dcterms:W3CDTF">2024-02-28T08:39:32Z</dcterms:modified>
</cp:coreProperties>
</file>