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O:\Нормативные документы\Постановления\2023\02\P_41_О\"/>
    </mc:Choice>
  </mc:AlternateContent>
  <xr:revisionPtr revIDLastSave="0" documentId="8_{5605B39C-0ACF-44E6-912F-823971BFCB2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5" r:id="rId1"/>
    <sheet name="Формулы для работы" sheetId="4" r:id="rId2"/>
  </sheets>
  <definedNames>
    <definedName name="_xlnm.Print_Area" localSheetId="1">'Формулы для работы'!$A$1:$L$125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1" i="4" l="1"/>
  <c r="K45" i="4"/>
  <c r="L45" i="4"/>
  <c r="L44" i="4"/>
  <c r="K44" i="4"/>
  <c r="I44" i="4" s="1"/>
  <c r="J45" i="4"/>
  <c r="I45" i="4" s="1"/>
  <c r="J44" i="4"/>
  <c r="K97" i="4"/>
  <c r="L97" i="4"/>
  <c r="I94" i="4"/>
  <c r="J95" i="4"/>
  <c r="I95" i="4" s="1"/>
  <c r="J94" i="4"/>
  <c r="J97" i="4" s="1"/>
  <c r="I97" i="4" s="1"/>
  <c r="J64" i="4"/>
  <c r="J63" i="4"/>
  <c r="J40" i="4"/>
  <c r="J39" i="4" s="1"/>
  <c r="J43" i="4" s="1"/>
  <c r="K40" i="4"/>
  <c r="K39" i="4" s="1"/>
  <c r="K43" i="4" s="1"/>
  <c r="L40" i="4"/>
  <c r="L39" i="4" s="1"/>
  <c r="L43" i="4" s="1"/>
  <c r="I42" i="4"/>
  <c r="I40" i="4" s="1"/>
  <c r="I39" i="4" s="1"/>
  <c r="I43" i="4" s="1"/>
  <c r="I41" i="4"/>
  <c r="J105" i="4" l="1"/>
  <c r="J116" i="4" s="1"/>
  <c r="J106" i="4"/>
  <c r="J108" i="4"/>
  <c r="I108" i="4" s="1"/>
  <c r="J107" i="4"/>
  <c r="I107" i="4" s="1"/>
  <c r="L78" i="4"/>
  <c r="L72" i="4"/>
  <c r="I73" i="4"/>
  <c r="J74" i="4"/>
  <c r="J75" i="4"/>
  <c r="I75" i="4" s="1"/>
  <c r="J67" i="4"/>
  <c r="I64" i="4"/>
  <c r="J62" i="4"/>
  <c r="L20" i="4"/>
  <c r="L19" i="4" s="1"/>
  <c r="L21" i="4"/>
  <c r="L26" i="4" s="1"/>
  <c r="J21" i="4"/>
  <c r="J20" i="4" s="1"/>
  <c r="J19" i="4" s="1"/>
  <c r="K21" i="4"/>
  <c r="K26" i="4" s="1"/>
  <c r="I21" i="4"/>
  <c r="I20" i="4" s="1"/>
  <c r="I19" i="4" s="1"/>
  <c r="I22" i="4"/>
  <c r="J18" i="4"/>
  <c r="J26" i="4" s="1"/>
  <c r="K20" i="4" l="1"/>
  <c r="K19" i="4" s="1"/>
  <c r="J123" i="4"/>
  <c r="J103" i="4"/>
  <c r="J102" i="4" s="1"/>
  <c r="J113" i="4" s="1"/>
  <c r="J117" i="4"/>
  <c r="K76" i="4"/>
  <c r="J55" i="4"/>
  <c r="J76" i="4"/>
  <c r="J78" i="4" s="1"/>
  <c r="J72" i="4" l="1"/>
  <c r="J71" i="4" s="1"/>
  <c r="J77" i="4" s="1"/>
  <c r="K72" i="4"/>
  <c r="K78" i="4"/>
  <c r="L106" i="4"/>
  <c r="K106" i="4"/>
  <c r="L112" i="4"/>
  <c r="K112" i="4"/>
  <c r="L110" i="4"/>
  <c r="K110" i="4"/>
  <c r="K121" i="4" s="1"/>
  <c r="K123" i="4" l="1"/>
  <c r="K117" i="4"/>
  <c r="L123" i="4"/>
  <c r="L117" i="4"/>
  <c r="I112" i="4"/>
  <c r="I110" i="4"/>
  <c r="I106" i="4"/>
  <c r="I105" i="4"/>
  <c r="K31" i="4"/>
  <c r="L31" i="4"/>
  <c r="K93" i="4"/>
  <c r="K98" i="4" s="1"/>
  <c r="L93" i="4"/>
  <c r="L98" i="4" s="1"/>
  <c r="J93" i="4"/>
  <c r="K92" i="4"/>
  <c r="L92" i="4"/>
  <c r="J92" i="4"/>
  <c r="J91" i="4" s="1"/>
  <c r="K54" i="4"/>
  <c r="L54" i="4"/>
  <c r="J54" i="4"/>
  <c r="J50" i="4" s="1"/>
  <c r="K63" i="4"/>
  <c r="K67" i="4" s="1"/>
  <c r="L63" i="4"/>
  <c r="L67" i="4" s="1"/>
  <c r="K84" i="4"/>
  <c r="L84" i="4"/>
  <c r="J84" i="4"/>
  <c r="L111" i="4"/>
  <c r="K111" i="4"/>
  <c r="L109" i="4"/>
  <c r="K109" i="4"/>
  <c r="L105" i="4"/>
  <c r="K105" i="4"/>
  <c r="I104" i="4"/>
  <c r="L91" i="4" l="1"/>
  <c r="K91" i="4"/>
  <c r="K103" i="4"/>
  <c r="K102" i="4" s="1"/>
  <c r="L103" i="4"/>
  <c r="L102" i="4" s="1"/>
  <c r="J98" i="4"/>
  <c r="I117" i="4"/>
  <c r="I123" i="4"/>
  <c r="K116" i="4"/>
  <c r="L116" i="4"/>
  <c r="I111" i="4"/>
  <c r="I116" i="4" s="1"/>
  <c r="L121" i="4"/>
  <c r="K62" i="4"/>
  <c r="K15" i="4"/>
  <c r="L15" i="4"/>
  <c r="K25" i="4"/>
  <c r="L25" i="4"/>
  <c r="K24" i="4"/>
  <c r="L24" i="4"/>
  <c r="J115" i="4"/>
  <c r="K115" i="4"/>
  <c r="L115" i="4"/>
  <c r="I115" i="4"/>
  <c r="K57" i="4"/>
  <c r="L57" i="4"/>
  <c r="J57" i="4"/>
  <c r="I121" i="4" l="1"/>
  <c r="I53" i="4" l="1"/>
  <c r="L50" i="4"/>
  <c r="I52" i="4"/>
  <c r="I51" i="4"/>
  <c r="I74" i="4"/>
  <c r="I76" i="4"/>
  <c r="L62" i="4"/>
  <c r="I62" i="4" s="1"/>
  <c r="I65" i="4"/>
  <c r="I78" i="4" l="1"/>
  <c r="I72" i="4"/>
  <c r="I63" i="4"/>
  <c r="I67" i="4" s="1"/>
  <c r="K50" i="4"/>
  <c r="I54" i="4"/>
  <c r="I55" i="4"/>
  <c r="I93" i="4"/>
  <c r="I92" i="4"/>
  <c r="I91" i="4" s="1"/>
  <c r="K35" i="4"/>
  <c r="L35" i="4"/>
  <c r="J32" i="4"/>
  <c r="J17" i="4"/>
  <c r="J25" i="4" s="1"/>
  <c r="J16" i="4"/>
  <c r="I84" i="4"/>
  <c r="I86" i="4" s="1"/>
  <c r="J114" i="4"/>
  <c r="J120" i="4" l="1"/>
  <c r="I98" i="4"/>
  <c r="I32" i="4"/>
  <c r="I35" i="4" s="1"/>
  <c r="J31" i="4"/>
  <c r="I31" i="4" s="1"/>
  <c r="I30" i="4" s="1"/>
  <c r="I50" i="4"/>
  <c r="I49" i="4" s="1"/>
  <c r="I56" i="4" s="1"/>
  <c r="J24" i="4"/>
  <c r="J119" i="4" s="1"/>
  <c r="J15" i="4"/>
  <c r="I57" i="4"/>
  <c r="K114" i="4"/>
  <c r="K120" i="4" s="1"/>
  <c r="L114" i="4"/>
  <c r="L120" i="4" s="1"/>
  <c r="I83" i="4"/>
  <c r="J35" i="4"/>
  <c r="I109" i="4"/>
  <c r="I114" i="4" l="1"/>
  <c r="I103" i="4"/>
  <c r="I102" i="4" s="1"/>
  <c r="I18" i="4"/>
  <c r="I26" i="4" s="1"/>
  <c r="I122" i="4" s="1"/>
  <c r="I17" i="4"/>
  <c r="I16" i="4"/>
  <c r="I24" i="4" s="1"/>
  <c r="I25" i="4" l="1"/>
  <c r="I120" i="4" s="1"/>
  <c r="I118" i="4" s="1"/>
  <c r="I119" i="4"/>
  <c r="I15" i="4"/>
  <c r="I61" i="4"/>
  <c r="I66" i="4" s="1"/>
  <c r="K113" i="4" l="1"/>
  <c r="L113" i="4"/>
  <c r="I113" i="4"/>
  <c r="J90" i="4"/>
  <c r="J96" i="4" s="1"/>
  <c r="K90" i="4"/>
  <c r="K96" i="4" s="1"/>
  <c r="L90" i="4"/>
  <c r="L96" i="4" s="1"/>
  <c r="I90" i="4"/>
  <c r="I96" i="4" s="1"/>
  <c r="J86" i="4"/>
  <c r="J122" i="4" s="1"/>
  <c r="J118" i="4" s="1"/>
  <c r="K86" i="4"/>
  <c r="K122" i="4" s="1"/>
  <c r="L86" i="4"/>
  <c r="L122" i="4" s="1"/>
  <c r="J83" i="4"/>
  <c r="J82" i="4" s="1"/>
  <c r="J85" i="4" s="1"/>
  <c r="K83" i="4"/>
  <c r="K82" i="4" s="1"/>
  <c r="K85" i="4" s="1"/>
  <c r="L83" i="4"/>
  <c r="L82" i="4" s="1"/>
  <c r="L85" i="4" s="1"/>
  <c r="I82" i="4"/>
  <c r="I85" i="4" s="1"/>
  <c r="K71" i="4"/>
  <c r="K77" i="4" s="1"/>
  <c r="L71" i="4"/>
  <c r="L77" i="4" s="1"/>
  <c r="I71" i="4"/>
  <c r="I77" i="4" s="1"/>
  <c r="J61" i="4"/>
  <c r="J66" i="4" s="1"/>
  <c r="K61" i="4"/>
  <c r="K66" i="4" s="1"/>
  <c r="L61" i="4"/>
  <c r="L66" i="4" s="1"/>
  <c r="K49" i="4"/>
  <c r="K56" i="4" s="1"/>
  <c r="L49" i="4"/>
  <c r="L56" i="4" s="1"/>
  <c r="K30" i="4"/>
  <c r="K34" i="4" s="1"/>
  <c r="L30" i="4"/>
  <c r="L34" i="4" s="1"/>
  <c r="L119" i="4"/>
  <c r="K119" i="4"/>
  <c r="K118" i="4" s="1"/>
  <c r="L14" i="4"/>
  <c r="L13" i="4" s="1"/>
  <c r="L12" i="4" s="1"/>
  <c r="L23" i="4" s="1"/>
  <c r="K14" i="4"/>
  <c r="K13" i="4" s="1"/>
  <c r="K12" i="4" s="1"/>
  <c r="K23" i="4" s="1"/>
  <c r="J14" i="4"/>
  <c r="I14" i="4"/>
  <c r="I13" i="4" s="1"/>
  <c r="I12" i="4" s="1"/>
  <c r="I23" i="4" s="1"/>
  <c r="L118" i="4" l="1"/>
  <c r="J13" i="4"/>
  <c r="J12" i="4" s="1"/>
  <c r="J23" i="4" s="1"/>
  <c r="J49" i="4" l="1"/>
  <c r="J56" i="4" s="1"/>
  <c r="J30" i="4" l="1"/>
  <c r="J34" i="4" s="1"/>
  <c r="I34" i="4"/>
</calcChain>
</file>

<file path=xl/sharedStrings.xml><?xml version="1.0" encoding="utf-8"?>
<sst xmlns="http://schemas.openxmlformats.org/spreadsheetml/2006/main" count="370" uniqueCount="197">
  <si>
    <t>Распределение финансовых ресурсов муниципальной программы</t>
  </si>
  <si>
    <t>№ п/п</t>
  </si>
  <si>
    <t>Структурные элементы (основные мероприятия) муниципальной программы</t>
  </si>
  <si>
    <t>Ответственный исполнитель/соисполнители муниципальной программы</t>
  </si>
  <si>
    <t>Код бюджетной классификации</t>
  </si>
  <si>
    <t>ГРБС</t>
  </si>
  <si>
    <t>Рз          Пр</t>
  </si>
  <si>
    <t>ЦСР</t>
  </si>
  <si>
    <t>Вр</t>
  </si>
  <si>
    <t>Источники финансирования</t>
  </si>
  <si>
    <t>Финансовые затраты на реализацию         (тыс.руб.)</t>
  </si>
  <si>
    <t>Всего</t>
  </si>
  <si>
    <t>в том числе:</t>
  </si>
  <si>
    <t>2023 год</t>
  </si>
  <si>
    <t>2024 год</t>
  </si>
  <si>
    <t>0502</t>
  </si>
  <si>
    <t>01 1 F5 00000</t>
  </si>
  <si>
    <t>000</t>
  </si>
  <si>
    <t>Всего:</t>
  </si>
  <si>
    <t>01 1 F5 52430</t>
  </si>
  <si>
    <t>Федеральный бюджет</t>
  </si>
  <si>
    <t>Областной бюджет</t>
  </si>
  <si>
    <t>Бюджет округа Муром</t>
  </si>
  <si>
    <t>Осуществление дорожной деятельности в отношении автомобильных дорог общего пользования местного значения</t>
  </si>
  <si>
    <t>0409</t>
  </si>
  <si>
    <t>01 2 02 00000</t>
  </si>
  <si>
    <t>0000</t>
  </si>
  <si>
    <t>01 2 02 S0050</t>
  </si>
  <si>
    <t>244</t>
  </si>
  <si>
    <t>0503</t>
  </si>
  <si>
    <t>01 4 01 00000</t>
  </si>
  <si>
    <t>Расходы на обеспечение деятельности органов местного самоуправления</t>
  </si>
  <si>
    <t>0505</t>
  </si>
  <si>
    <t>01 4 01 00100</t>
  </si>
  <si>
    <t>Расходы на обеспечение деятельности централизованных бухгалтерий</t>
  </si>
  <si>
    <t>01 4 01 AD590</t>
  </si>
  <si>
    <t>Расходы на обеспечение деятельности муниципального казенного учреждения "Муромстройзаказчик"</t>
  </si>
  <si>
    <t>01 4 01 DS590</t>
  </si>
  <si>
    <t>1003</t>
  </si>
  <si>
    <t>360</t>
  </si>
  <si>
    <t>01 4 01 20240</t>
  </si>
  <si>
    <t>01 4 02 00000</t>
  </si>
  <si>
    <t>01 4 02 0G590</t>
  </si>
  <si>
    <t>01 4 02 10430</t>
  </si>
  <si>
    <t>01 4 03 00000</t>
  </si>
  <si>
    <t>Организация освещения улиц</t>
  </si>
  <si>
    <t>Содержание и эксплуатация уличного освещения</t>
  </si>
  <si>
    <t>01 4 03 10450</t>
  </si>
  <si>
    <t>01 4 03 60070</t>
  </si>
  <si>
    <t>813</t>
  </si>
  <si>
    <t>01 4 05 00000</t>
  </si>
  <si>
    <t>0412</t>
  </si>
  <si>
    <t>Актуализация схем теплоснабжения, водоснабжения и водоотведения</t>
  </si>
  <si>
    <t>01 4 05 10350</t>
  </si>
  <si>
    <t>01 4 08 00000</t>
  </si>
  <si>
    <t>01 4 08 20040</t>
  </si>
  <si>
    <t>01 4 08 20050</t>
  </si>
  <si>
    <t>323</t>
  </si>
  <si>
    <t>01 4 09 00000</t>
  </si>
  <si>
    <t>0310</t>
  </si>
  <si>
    <t>01 4 09 10400</t>
  </si>
  <si>
    <t>01 4 09 0D590</t>
  </si>
  <si>
    <t xml:space="preserve">Строительство и реконструкция (модернизация) объектов питьевого водоснабжения </t>
  </si>
  <si>
    <t>Бюджетные инвестиции в объекты капитального строительства государственной (муниципальной) собственности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</si>
  <si>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Бюджет округа Муром </t>
  </si>
  <si>
    <t>ИТОГО ПО ПРОГРАММЕ:</t>
  </si>
  <si>
    <t>Управление ЖКХ</t>
  </si>
  <si>
    <t>МКУ "Муромстройзаказчик"</t>
  </si>
  <si>
    <t>Управление ЖКХ             МБУ "Благоустройство"</t>
  </si>
  <si>
    <t>Управление ЖКХ        МБУ "Дорожное хозяйство"</t>
  </si>
  <si>
    <t>Итого по направлению (подпрограмме)1:</t>
  </si>
  <si>
    <t>Первый зам.Главы администрации округа Муром по ЖКХ, начальник Управления ЖКХ</t>
  </si>
  <si>
    <t>И.К.Федурин</t>
  </si>
  <si>
    <t xml:space="preserve">Цель 1:Обеспечение населения округа качественной питьевой водой из систем централизованного водоснабжения </t>
  </si>
  <si>
    <t>Задача 1  :Повышение качества питьевой воды посредством модернизации систем водоснабжения с использованием перспективных технологий</t>
  </si>
  <si>
    <t>Цель2:Обеспечение комфортных условий проживания, повышение качества и условий жизни населения на территории округа Муром</t>
  </si>
  <si>
    <t>Региональный проект "Чистая вода"</t>
  </si>
  <si>
    <t xml:space="preserve">Региональные проекты, не входящие в состав национальных проектов </t>
  </si>
  <si>
    <t xml:space="preserve">Региональные проекты, обеспечивающие достижение результатов федеральных проектов, входящих в состав нацианальных проектов
</t>
  </si>
  <si>
    <t>0110000000</t>
  </si>
  <si>
    <t>Капитальные вложения в объекты государственной (муниципальной) собственности</t>
  </si>
  <si>
    <t>400</t>
  </si>
  <si>
    <t>01 2 00 00000</t>
  </si>
  <si>
    <t>Региональный проект "Обеспечение поддержки многодетных семей"</t>
  </si>
  <si>
    <t>Комплексы процессных мероприятий</t>
  </si>
  <si>
    <t>01 4 00 00000</t>
  </si>
  <si>
    <t>Комплекс процессных мероприятий "Создание условий для реализации муниципальной программы"</t>
  </si>
  <si>
    <t>Комплексы процессных  мероприятий</t>
  </si>
  <si>
    <t>Комплекс процессных мероприятий "Техническое обслуживание и энергоснабжение сетей уличного освещения округа"</t>
  </si>
  <si>
    <t>4.1.</t>
  </si>
  <si>
    <t>Комплекс процессных мероприятий «Обеспечение мероприятий по благоустройству и озеленению территории округа»</t>
  </si>
  <si>
    <t>Направление (подпрограмма) 1 "Чистая вода"</t>
  </si>
  <si>
    <t>Расходы на обеспечение деятельности (оказание услуг) учреждений по благоустройству территории</t>
  </si>
  <si>
    <t>Благоустройство и текущее содержание кладбищ и мемориалов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</si>
  <si>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</si>
  <si>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</si>
  <si>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Комплексы процессных мероприятий </t>
  </si>
  <si>
    <t>Приобретение спецоборудования для оказания помощи при дорожно-транспортных проишествиях</t>
  </si>
  <si>
    <t>Расходы на обеспечение деятельности (оказание услуг) учреждений в сфере дорожного хозяйства</t>
  </si>
  <si>
    <t>Комплекс процессных мероприятий «Обеспечение  доступности общественного транспорта  для различных категорий граждан на территории округа "</t>
  </si>
  <si>
    <t>Комплекс процессных мероприятий «Разработка комплексных схем инженерного обеспечения округа Муром»</t>
  </si>
  <si>
    <t>Итого</t>
  </si>
  <si>
    <t>Управление ЖКХ администрации округа Муром, МКУ "Муромстройзаказчик"</t>
  </si>
  <si>
    <t>1.1.1.</t>
  </si>
  <si>
    <t>1.1.1.1.</t>
  </si>
  <si>
    <t>01 4 09 72460</t>
  </si>
  <si>
    <t>01 4 09 S2460</t>
  </si>
  <si>
    <t>Направление (подпрограмма) 2 "Обеспечение поддержки многодетных семей"</t>
  </si>
  <si>
    <t>Итого по направлению (подпрограмме) 2:</t>
  </si>
  <si>
    <t>2025 год</t>
  </si>
  <si>
    <t>1.1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</si>
  <si>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семьями, имеющих троих и более детей до 18 лет</t>
  </si>
  <si>
    <t>247</t>
  </si>
  <si>
    <t>6.1.1</t>
  </si>
  <si>
    <t>7.1</t>
  </si>
  <si>
    <t>7.1.1</t>
  </si>
  <si>
    <t>8.1</t>
  </si>
  <si>
    <t>8.1.1</t>
  </si>
  <si>
    <t>2.1</t>
  </si>
  <si>
    <t>2.1.1</t>
  </si>
  <si>
    <t>Управление "Муниципальная инспекция администрации округа Муром"</t>
  </si>
  <si>
    <t>МКУ "ЦБ Управления ЖКХ"</t>
  </si>
  <si>
    <t>В том числе местный дорожный фонд</t>
  </si>
  <si>
    <t>В том числе областной дорожный фонд</t>
  </si>
  <si>
    <t>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</t>
  </si>
  <si>
    <t>Цель 3: Создание оптимальных условий для эффективной реализации муниципальной программы</t>
  </si>
  <si>
    <t>Цель 4: Комплексное решение проблем благоустройства, обеспечение и улучшение внешнего вида, совершенствование эстетического вида территории округа Муром</t>
  </si>
  <si>
    <t>Цель 5: Обеспечение безопасного передвижения пешеходов и транспортных средств, улучшение архитектурного облика округа Муром в вечернее и ночное время суток.</t>
  </si>
  <si>
    <t>5.1.1</t>
  </si>
  <si>
    <t>Цель 6: Обеспечение населения округа Муром коммунальными ресурсами</t>
  </si>
  <si>
    <t>6.1</t>
  </si>
  <si>
    <t xml:space="preserve">Цель 7: Создание городской системы пассажирского транспорта общего пользования, обеспечивающей высокое качество предоставления транспортных услуг, в том числе для малообеспеченных категорий населения, и стабильности осуществления пассажирских перевозок </t>
  </si>
  <si>
    <t>Цель 8: Повышение безопасности дорожного движения на территории округа Муром</t>
  </si>
  <si>
    <t>8.1.2</t>
  </si>
  <si>
    <t>Задача 2: Обеспечение инженерной (сети электроснабжения и наружного электроосвещения) и транспортной (проезды и дороги) инфраструктуры земельных участков, предназначенных для бесплатного представления в собственность многодетным семьям, проживающим на территории округа для индивидуального жилищного строительства; повышение качества жилищно-коммунальных услуг</t>
  </si>
  <si>
    <t>Итого по направлению (подпрограмме) 3:</t>
  </si>
  <si>
    <t>Итого по направлению (подпрограмме) 5 :</t>
  </si>
  <si>
    <t>Комплекс процессных мероприятий "Совершенствование организации движения транспорта и пешеходов на территории округа"</t>
  </si>
  <si>
    <t>Комплекс процессных мероприятий</t>
  </si>
  <si>
    <t>Комплекс процессных мероприятий "Строительство реконструкция и техническое перевооружение объектов водоснабжения и водоотведения"</t>
  </si>
  <si>
    <t>1.2.</t>
  </si>
  <si>
    <t>1.2.1.</t>
  </si>
  <si>
    <t xml:space="preserve">Строительство и реконстркция (модернизация) объектов муниципальной собственности </t>
  </si>
  <si>
    <t>01 4 04 001000</t>
  </si>
  <si>
    <t>1.2.1.1.</t>
  </si>
  <si>
    <t>Бюджетные инвестиции в объекты муниципальной собственности</t>
  </si>
  <si>
    <t>01 4 04 40010</t>
  </si>
  <si>
    <t>611</t>
  </si>
  <si>
    <t>612</t>
  </si>
  <si>
    <t>853</t>
  </si>
  <si>
    <t>Направление (подпрограмма) 4 "Создание условий для реализации муниципальной программы"</t>
  </si>
  <si>
    <t>Направление (подпрограмма) 5 "Обеспечение мероприятий по благоустройству и озеленению территории округа"</t>
  </si>
  <si>
    <t>Направление (подпрограмма) 6 "Техническое обслуживание и энергоснабжение сетей уличного освещения округа"</t>
  </si>
  <si>
    <t>Направление(подпрограмма) 7 "Разработка комплексных схем инженерного обеспечения округа Муром"</t>
  </si>
  <si>
    <t>Направление (подпрограмма) 8: Обеспечение доступности общественного транспорта для различных категорий граждан на территории округа</t>
  </si>
  <si>
    <t>Направление (подпрограмма) 9 "Совершенствование организации движения транспорта и пешеходов на территории округа"</t>
  </si>
  <si>
    <t>Задача 3: Экономия поставляемого ресурса в результате проведения энергосберегающих мероприятий</t>
  </si>
  <si>
    <t>Задача 4: Повышение качества освещенности улиц города, с целью обеспечения общественной безопасности и безопасности дорожного движения</t>
  </si>
  <si>
    <t>Направление (подпрограмма) 3 "Энергосбережение и повышение энергетической эффективности в энергетическом комплексе области"</t>
  </si>
  <si>
    <t>3</t>
  </si>
  <si>
    <t xml:space="preserve">3.1 </t>
  </si>
  <si>
    <t xml:space="preserve">Управление ЖКХ администрации окр </t>
  </si>
  <si>
    <t>3.1.1</t>
  </si>
  <si>
    <t>732</t>
  </si>
  <si>
    <t>01 2 03 00000</t>
  </si>
  <si>
    <t>01 2 03 70130</t>
  </si>
  <si>
    <t>01 2 03 S0130</t>
  </si>
  <si>
    <t>Задача  5 :Выполнение функций органами местного самоуправления и казенными учреждениями</t>
  </si>
  <si>
    <t xml:space="preserve">          Задача 6: Организация озеленения и благоустройства территории;                                                                                                                                                                                                                                                                     3адача 7: Проведение работ по санитарной очистке и благоустройству кладбищ с соблюдением санитарно-эпидемиологических и экологических норм.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</si>
  <si>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8: Организация уличного освещения
Задача 9: Поддержание технического состояния сетей уличного освещения</t>
  </si>
  <si>
    <t>Задача 10: Планирование и оптимизация мероприятий по обеспечению населения округа коммунальными ресурсами  путем разработки программных документов и схем инженерного обеспечения</t>
  </si>
  <si>
    <t>Задача 11: Создание условий для реализации мер социальной поддержки отдельных категорий граждан по проезду на общественном транспорте</t>
  </si>
  <si>
    <t xml:space="preserve">Задача 12: Обеспечение безопасности дорожного движения.
Задача 13: Совершенствование организации движения транспорта и пешеходов.
 Задача 14: Обеспечение сохранности сети автомобильных дорог общего пользования местного значения.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15: Повышение технического уровня существующих автомобильных дорог общего пользования местного значения, увеличение их пропускной способности                                                                                                                                                                   </t>
  </si>
  <si>
    <t>4.1.1.</t>
  </si>
  <si>
    <t>4.1.2.</t>
  </si>
  <si>
    <t>4.1.3.</t>
  </si>
  <si>
    <t>4.1.4.</t>
  </si>
  <si>
    <t>5.1.</t>
  </si>
  <si>
    <t>5.1.2</t>
  </si>
  <si>
    <t>6.1.2.</t>
  </si>
  <si>
    <t>9.1</t>
  </si>
  <si>
    <t>9.1.1</t>
  </si>
  <si>
    <t>9.1.2</t>
  </si>
  <si>
    <t>9.1.3.</t>
  </si>
  <si>
    <t>8.1.3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</si>
  <si>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</si>
  <si>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8.1.4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</si>
  <si>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</si>
  <si>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01 4 08 70150</t>
  </si>
  <si>
    <t>01 4 08 S0150</t>
  </si>
  <si>
    <t>Итого по направлению (подпрограмме) 8 :</t>
  </si>
  <si>
    <t>Итого по направлению (подпрограмме) 7:</t>
  </si>
  <si>
    <t>Итого по направлению (подпрограмме) 6 :</t>
  </si>
  <si>
    <t>Итого по направлению (подпрограмме) 4:</t>
  </si>
  <si>
    <t>Итого по направлению (подпрограмме) 9:</t>
  </si>
  <si>
    <t>Региональный проект "Энергосбережение и повышение энергетической эффективносьти в энергетическом комплексе области"</t>
  </si>
  <si>
    <t>Замена устаревших светильников на новые энергоэффективные, монтаж самонесущих изолированных проводов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</si>
</sst>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center" wrapText="1" shrinkToFit="1"/>
    </xf>
    <xf numFmtId="49" fontId="2" fillId="0" borderId="1" xfId="0" applyNumberFormat="1" applyFont="1" applyFill="1" applyBorder="1" applyAlignment="1">
      <alignment horizontal="center" wrapText="1" shrinkToFit="1"/>
    </xf>
    <xf numFmtId="49" fontId="2" fillId="0" borderId="1" xfId="0" applyNumberFormat="1" applyFont="1" applyFill="1" applyBorder="1" applyAlignment="1">
      <alignment horizontal="left" wrapText="1" shrinkToFit="1"/>
    </xf>
    <xf numFmtId="165" fontId="2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left" wrapText="1" shrinkToFit="1"/>
    </xf>
    <xf numFmtId="164" fontId="2" fillId="0" borderId="1" xfId="0" applyNumberFormat="1" applyFont="1" applyFill="1" applyBorder="1" applyAlignment="1">
      <alignment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5" fontId="2" fillId="2" borderId="1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9" fontId="2" fillId="0" borderId="1" xfId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165" fontId="2" fillId="0" borderId="0" xfId="0" applyNumberFormat="1" applyFont="1" applyFill="1" applyAlignment="1">
      <alignment horizont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4:J14"/>
  <sheetViews>
    <sheetView topLeftCell="A4" workbookViewId="0">
      <selection activeCell="B15" sqref="B15"/>
    </sheetView>
  </sheetViews>
  <sheetFormatPr defaultRowHeight="15" x14ac:dyDescent="0.25"/>
  <sheetData>
    <row r="14" spans="2:10" ht="195.75" customHeight="1" x14ac:dyDescent="0.25">
      <c r="B14" s="21"/>
      <c r="C14" s="21"/>
      <c r="D14" s="21"/>
      <c r="E14" s="21"/>
      <c r="F14" s="21"/>
      <c r="G14" s="21"/>
      <c r="H14" s="21"/>
      <c r="I14" s="21"/>
      <c r="J14" s="21"/>
    </row>
  </sheetData>
  <mergeCells count="1"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25"/>
  <sheetViews>
    <sheetView tabSelected="1" zoomScale="95" zoomScaleNormal="100" workbookViewId="0">
      <selection activeCell="B41" sqref="B41:B42"/>
    </sheetView>
  </sheetViews>
  <sheetFormatPr defaultColWidth="9.140625" defaultRowHeight="15" x14ac:dyDescent="0.25"/>
  <cols>
    <col min="1" max="1" width="9.85546875" style="19" customWidth="1"/>
    <col min="2" max="2" width="34" style="8" customWidth="1"/>
    <col min="3" max="3" width="17.5703125" style="19" customWidth="1"/>
    <col min="4" max="4" width="7.85546875" style="19" customWidth="1"/>
    <col min="5" max="5" width="6.5703125" style="19" customWidth="1"/>
    <col min="6" max="6" width="14.42578125" style="19" customWidth="1"/>
    <col min="7" max="7" width="8.28515625" style="19" customWidth="1"/>
    <col min="8" max="8" width="14.7109375" style="19" customWidth="1"/>
    <col min="9" max="9" width="23.140625" style="6" customWidth="1"/>
    <col min="10" max="10" width="21.140625" style="6" customWidth="1"/>
    <col min="11" max="12" width="14" style="6" customWidth="1"/>
    <col min="13" max="13" width="17" style="19" customWidth="1"/>
    <col min="14" max="14" width="12.42578125" style="19" bestFit="1" customWidth="1"/>
    <col min="15" max="16384" width="9.140625" style="19"/>
  </cols>
  <sheetData>
    <row r="1" spans="1:13" s="1" customFormat="1" x14ac:dyDescent="0.25">
      <c r="B1" s="2"/>
      <c r="H1" s="20"/>
      <c r="I1" s="20"/>
      <c r="J1" s="20"/>
      <c r="K1" s="20"/>
      <c r="L1" s="20"/>
    </row>
    <row r="2" spans="1:13" s="1" customFormat="1" ht="18" customHeight="1" x14ac:dyDescent="0.25">
      <c r="B2" s="2"/>
      <c r="H2" s="20"/>
      <c r="I2" s="20"/>
      <c r="J2" s="20"/>
      <c r="K2" s="20"/>
      <c r="L2" s="20"/>
    </row>
    <row r="3" spans="1:13" s="1" customFormat="1" x14ac:dyDescent="0.2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s="3" customFormat="1" ht="45" x14ac:dyDescent="0.25">
      <c r="A4" s="26" t="s">
        <v>1</v>
      </c>
      <c r="B4" s="26" t="s">
        <v>2</v>
      </c>
      <c r="C4" s="26" t="s">
        <v>3</v>
      </c>
      <c r="D4" s="26" t="s">
        <v>4</v>
      </c>
      <c r="E4" s="26"/>
      <c r="F4" s="26"/>
      <c r="G4" s="26"/>
      <c r="H4" s="17" t="s">
        <v>9</v>
      </c>
      <c r="I4" s="43" t="s">
        <v>10</v>
      </c>
      <c r="J4" s="43"/>
      <c r="K4" s="43"/>
      <c r="L4" s="43"/>
    </row>
    <row r="5" spans="1:13" s="1" customFormat="1" x14ac:dyDescent="0.25">
      <c r="A5" s="26"/>
      <c r="B5" s="26"/>
      <c r="C5" s="26"/>
      <c r="D5" s="26" t="s">
        <v>5</v>
      </c>
      <c r="E5" s="26" t="s">
        <v>6</v>
      </c>
      <c r="F5" s="26" t="s">
        <v>7</v>
      </c>
      <c r="G5" s="26" t="s">
        <v>8</v>
      </c>
      <c r="H5" s="17"/>
      <c r="I5" s="43" t="s">
        <v>11</v>
      </c>
      <c r="J5" s="43" t="s">
        <v>12</v>
      </c>
      <c r="K5" s="43"/>
      <c r="L5" s="43"/>
    </row>
    <row r="6" spans="1:13" s="1" customFormat="1" x14ac:dyDescent="0.25">
      <c r="A6" s="26"/>
      <c r="B6" s="26"/>
      <c r="C6" s="26"/>
      <c r="D6" s="26"/>
      <c r="E6" s="26"/>
      <c r="F6" s="26"/>
      <c r="G6" s="26"/>
      <c r="H6" s="17"/>
      <c r="I6" s="43"/>
      <c r="J6" s="18" t="s">
        <v>13</v>
      </c>
      <c r="K6" s="18" t="s">
        <v>14</v>
      </c>
      <c r="L6" s="18" t="s">
        <v>109</v>
      </c>
    </row>
    <row r="7" spans="1:13" s="3" customFormat="1" x14ac:dyDescent="0.25">
      <c r="A7" s="4">
        <v>1</v>
      </c>
      <c r="B7" s="5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3" s="3" customFormat="1" ht="27.75" customHeight="1" x14ac:dyDescent="0.25">
      <c r="A8" s="26" t="s">
        <v>73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 s="3" customFormat="1" ht="0.75" customHeight="1" x14ac:dyDescent="0.25">
      <c r="A9" s="26" t="s">
        <v>74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3" s="3" customFormat="1" ht="22.5" customHeight="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3" s="3" customFormat="1" ht="26.25" customHeight="1" x14ac:dyDescent="0.25">
      <c r="A11" s="49" t="s">
        <v>91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3" s="2" customFormat="1" ht="90" x14ac:dyDescent="0.25">
      <c r="A12" s="25" t="s">
        <v>110</v>
      </c>
      <c r="B12" s="17" t="s">
        <v>78</v>
      </c>
      <c r="C12" s="17" t="s">
        <v>102</v>
      </c>
      <c r="D12" s="17">
        <v>732</v>
      </c>
      <c r="E12" s="16" t="s">
        <v>15</v>
      </c>
      <c r="F12" s="16" t="s">
        <v>79</v>
      </c>
      <c r="G12" s="16" t="s">
        <v>17</v>
      </c>
      <c r="H12" s="17" t="s">
        <v>11</v>
      </c>
      <c r="I12" s="18">
        <f>I13</f>
        <v>86664.639999999999</v>
      </c>
      <c r="J12" s="18">
        <f t="shared" ref="J12:L13" si="0">J13</f>
        <v>86664.639999999999</v>
      </c>
      <c r="K12" s="18">
        <f t="shared" si="0"/>
        <v>0</v>
      </c>
      <c r="L12" s="18">
        <f t="shared" si="0"/>
        <v>0</v>
      </c>
      <c r="M12" s="6"/>
    </row>
    <row r="13" spans="1:13" s="3" customFormat="1" ht="30" x14ac:dyDescent="0.25">
      <c r="A13" s="25"/>
      <c r="B13" s="17" t="s">
        <v>76</v>
      </c>
      <c r="C13" s="17"/>
      <c r="D13" s="17">
        <v>732</v>
      </c>
      <c r="E13" s="16" t="s">
        <v>15</v>
      </c>
      <c r="F13" s="17" t="s">
        <v>16</v>
      </c>
      <c r="G13" s="16" t="s">
        <v>17</v>
      </c>
      <c r="H13" s="17" t="s">
        <v>11</v>
      </c>
      <c r="I13" s="18">
        <f>I14</f>
        <v>86664.639999999999</v>
      </c>
      <c r="J13" s="18">
        <f>J14</f>
        <v>86664.639999999999</v>
      </c>
      <c r="K13" s="18">
        <f t="shared" si="0"/>
        <v>0</v>
      </c>
      <c r="L13" s="18">
        <f t="shared" si="0"/>
        <v>0</v>
      </c>
      <c r="M13" s="6"/>
    </row>
    <row r="14" spans="1:13" s="1" customFormat="1" ht="69" customHeight="1" x14ac:dyDescent="0.25">
      <c r="A14" s="16" t="s">
        <v>103</v>
      </c>
      <c r="B14" s="17" t="s">
        <v>62</v>
      </c>
      <c r="C14" s="26"/>
      <c r="D14" s="17">
        <v>732</v>
      </c>
      <c r="E14" s="16" t="s">
        <v>15</v>
      </c>
      <c r="F14" s="17" t="s">
        <v>19</v>
      </c>
      <c r="G14" s="16" t="s">
        <v>17</v>
      </c>
      <c r="H14" s="17" t="s">
        <v>11</v>
      </c>
      <c r="I14" s="18">
        <f>I15</f>
        <v>86664.639999999999</v>
      </c>
      <c r="J14" s="18">
        <f t="shared" ref="J14:K14" si="1">J15</f>
        <v>86664.639999999999</v>
      </c>
      <c r="K14" s="18">
        <f t="shared" si="1"/>
        <v>0</v>
      </c>
      <c r="L14" s="18">
        <f>L15</f>
        <v>0</v>
      </c>
      <c r="M14" s="6"/>
    </row>
    <row r="15" spans="1:13" ht="45" x14ac:dyDescent="0.25">
      <c r="A15" s="25" t="s">
        <v>104</v>
      </c>
      <c r="B15" s="17" t="s">
        <v>80</v>
      </c>
      <c r="C15" s="26"/>
      <c r="D15" s="17">
        <v>732</v>
      </c>
      <c r="E15" s="16" t="s">
        <v>15</v>
      </c>
      <c r="F15" s="17" t="s">
        <v>19</v>
      </c>
      <c r="G15" s="16" t="s">
        <v>81</v>
      </c>
      <c r="H15" s="17" t="s">
        <v>101</v>
      </c>
      <c r="I15" s="18">
        <f>I16+I17+I18</f>
        <v>86664.639999999999</v>
      </c>
      <c r="J15" s="18">
        <f t="shared" ref="J15:L15" si="2">J16+J17+J18</f>
        <v>86664.639999999999</v>
      </c>
      <c r="K15" s="18">
        <f t="shared" si="2"/>
        <v>0</v>
      </c>
      <c r="L15" s="18">
        <f t="shared" si="2"/>
        <v>0</v>
      </c>
      <c r="M15" s="6"/>
    </row>
    <row r="16" spans="1:13" ht="30" x14ac:dyDescent="0.25">
      <c r="A16" s="25"/>
      <c r="B16" s="26" t="s">
        <v>63</v>
      </c>
      <c r="C16" s="26"/>
      <c r="D16" s="26">
        <v>732</v>
      </c>
      <c r="E16" s="25" t="s">
        <v>15</v>
      </c>
      <c r="F16" s="26" t="s">
        <v>19</v>
      </c>
      <c r="G16" s="26">
        <v>414</v>
      </c>
      <c r="H16" s="17" t="s">
        <v>20</v>
      </c>
      <c r="I16" s="18">
        <f>J16+K16+L16</f>
        <v>81270.5</v>
      </c>
      <c r="J16" s="18">
        <f>81270.5</f>
        <v>81270.5</v>
      </c>
      <c r="K16" s="18">
        <v>0</v>
      </c>
      <c r="L16" s="18">
        <v>0</v>
      </c>
      <c r="M16" s="6"/>
    </row>
    <row r="17" spans="1:13" ht="30" x14ac:dyDescent="0.25">
      <c r="A17" s="25"/>
      <c r="B17" s="26"/>
      <c r="C17" s="26"/>
      <c r="D17" s="26"/>
      <c r="E17" s="25"/>
      <c r="F17" s="26"/>
      <c r="G17" s="26"/>
      <c r="H17" s="17" t="s">
        <v>21</v>
      </c>
      <c r="I17" s="18">
        <f t="shared" ref="I17" si="3">J17+K17+L17</f>
        <v>1658.6</v>
      </c>
      <c r="J17" s="18">
        <f>1658.6</f>
        <v>1658.6</v>
      </c>
      <c r="K17" s="18">
        <v>0</v>
      </c>
      <c r="L17" s="18">
        <v>0</v>
      </c>
      <c r="M17" s="6"/>
    </row>
    <row r="18" spans="1:13" ht="77.25" customHeight="1" x14ac:dyDescent="0.25">
      <c r="A18" s="25"/>
      <c r="B18" s="26"/>
      <c r="C18" s="26"/>
      <c r="D18" s="26"/>
      <c r="E18" s="25"/>
      <c r="F18" s="26"/>
      <c r="G18" s="26"/>
      <c r="H18" s="17" t="s">
        <v>22</v>
      </c>
      <c r="I18" s="18">
        <f>J18+K18+L18</f>
        <v>3735.54</v>
      </c>
      <c r="J18" s="18">
        <f>3735.5+0.04</f>
        <v>3735.54</v>
      </c>
      <c r="K18" s="18">
        <v>0</v>
      </c>
      <c r="L18" s="18">
        <v>0</v>
      </c>
      <c r="M18" s="6"/>
    </row>
    <row r="19" spans="1:13" ht="33" customHeight="1" x14ac:dyDescent="0.25">
      <c r="A19" s="36" t="s">
        <v>140</v>
      </c>
      <c r="B19" s="17" t="s">
        <v>138</v>
      </c>
      <c r="C19" s="17"/>
      <c r="D19" s="17">
        <v>732</v>
      </c>
      <c r="E19" s="16" t="s">
        <v>26</v>
      </c>
      <c r="F19" s="17" t="s">
        <v>85</v>
      </c>
      <c r="G19" s="16" t="s">
        <v>17</v>
      </c>
      <c r="H19" s="17" t="s">
        <v>18</v>
      </c>
      <c r="I19" s="18">
        <f>I20</f>
        <v>0.1</v>
      </c>
      <c r="J19" s="18">
        <f t="shared" ref="J19:L19" si="4">J20</f>
        <v>0.1</v>
      </c>
      <c r="K19" s="18">
        <f t="shared" si="4"/>
        <v>0</v>
      </c>
      <c r="L19" s="18">
        <f t="shared" si="4"/>
        <v>0</v>
      </c>
      <c r="M19" s="6"/>
    </row>
    <row r="20" spans="1:13" ht="101.25" customHeight="1" x14ac:dyDescent="0.25">
      <c r="A20" s="38"/>
      <c r="B20" s="17" t="s">
        <v>139</v>
      </c>
      <c r="C20" s="17" t="s">
        <v>102</v>
      </c>
      <c r="D20" s="17">
        <v>732</v>
      </c>
      <c r="E20" s="16" t="s">
        <v>15</v>
      </c>
      <c r="F20" s="17" t="s">
        <v>85</v>
      </c>
      <c r="G20" s="16" t="s">
        <v>17</v>
      </c>
      <c r="H20" s="17" t="s">
        <v>18</v>
      </c>
      <c r="I20" s="18">
        <f>I21</f>
        <v>0.1</v>
      </c>
      <c r="J20" s="18">
        <f t="shared" ref="J20:L20" si="5">J21</f>
        <v>0.1</v>
      </c>
      <c r="K20" s="18">
        <f t="shared" si="5"/>
        <v>0</v>
      </c>
      <c r="L20" s="18">
        <f t="shared" si="5"/>
        <v>0</v>
      </c>
      <c r="M20" s="6"/>
    </row>
    <row r="21" spans="1:13" ht="82.5" customHeight="1" x14ac:dyDescent="0.25">
      <c r="A21" s="16" t="s">
        <v>141</v>
      </c>
      <c r="B21" s="17" t="s">
        <v>142</v>
      </c>
      <c r="C21" s="17"/>
      <c r="D21" s="17">
        <v>732</v>
      </c>
      <c r="E21" s="16" t="s">
        <v>15</v>
      </c>
      <c r="F21" s="17" t="s">
        <v>143</v>
      </c>
      <c r="G21" s="17">
        <v>400</v>
      </c>
      <c r="H21" s="17" t="s">
        <v>22</v>
      </c>
      <c r="I21" s="18">
        <f>I22</f>
        <v>0.1</v>
      </c>
      <c r="J21" s="18">
        <f t="shared" ref="J21:L21" si="6">J22</f>
        <v>0.1</v>
      </c>
      <c r="K21" s="18">
        <f t="shared" si="6"/>
        <v>0</v>
      </c>
      <c r="L21" s="18">
        <f t="shared" si="6"/>
        <v>0</v>
      </c>
      <c r="M21" s="6"/>
    </row>
    <row r="22" spans="1:13" ht="79.5" customHeight="1" x14ac:dyDescent="0.25">
      <c r="A22" s="16" t="s">
        <v>144</v>
      </c>
      <c r="B22" s="17" t="s">
        <v>145</v>
      </c>
      <c r="C22" s="17"/>
      <c r="D22" s="17">
        <v>732</v>
      </c>
      <c r="E22" s="16" t="s">
        <v>15</v>
      </c>
      <c r="F22" s="17" t="s">
        <v>146</v>
      </c>
      <c r="G22" s="17">
        <v>414</v>
      </c>
      <c r="H22" s="17" t="s">
        <v>64</v>
      </c>
      <c r="I22" s="18">
        <f>SUM(J22:L22)</f>
        <v>0.1</v>
      </c>
      <c r="J22" s="18">
        <v>0.1</v>
      </c>
      <c r="K22" s="18">
        <v>0</v>
      </c>
      <c r="L22" s="18">
        <v>0</v>
      </c>
      <c r="M22" s="6"/>
    </row>
    <row r="23" spans="1:13" ht="13.9" customHeight="1" x14ac:dyDescent="0.25">
      <c r="A23" s="27" t="s">
        <v>70</v>
      </c>
      <c r="B23" s="28"/>
      <c r="C23" s="28"/>
      <c r="D23" s="28"/>
      <c r="E23" s="28"/>
      <c r="F23" s="28"/>
      <c r="G23" s="29"/>
      <c r="H23" s="17" t="s">
        <v>11</v>
      </c>
      <c r="I23" s="18">
        <f>I12+I19</f>
        <v>86664.74</v>
      </c>
      <c r="J23" s="18">
        <f t="shared" ref="J23:L23" si="7">J12+J19</f>
        <v>86664.74</v>
      </c>
      <c r="K23" s="18">
        <f t="shared" si="7"/>
        <v>0</v>
      </c>
      <c r="L23" s="18">
        <f t="shared" si="7"/>
        <v>0</v>
      </c>
      <c r="M23" s="6"/>
    </row>
    <row r="24" spans="1:13" ht="30" x14ac:dyDescent="0.25">
      <c r="A24" s="30"/>
      <c r="B24" s="31"/>
      <c r="C24" s="31"/>
      <c r="D24" s="31"/>
      <c r="E24" s="31"/>
      <c r="F24" s="31"/>
      <c r="G24" s="32"/>
      <c r="H24" s="17" t="s">
        <v>20</v>
      </c>
      <c r="I24" s="18">
        <f>I16</f>
        <v>81270.5</v>
      </c>
      <c r="J24" s="18">
        <f>J16</f>
        <v>81270.5</v>
      </c>
      <c r="K24" s="18">
        <f t="shared" ref="K24:L24" si="8">K16</f>
        <v>0</v>
      </c>
      <c r="L24" s="18">
        <f t="shared" si="8"/>
        <v>0</v>
      </c>
      <c r="M24" s="6"/>
    </row>
    <row r="25" spans="1:13" ht="30" x14ac:dyDescent="0.25">
      <c r="A25" s="30"/>
      <c r="B25" s="31"/>
      <c r="C25" s="31"/>
      <c r="D25" s="31"/>
      <c r="E25" s="31"/>
      <c r="F25" s="31"/>
      <c r="G25" s="32"/>
      <c r="H25" s="17" t="s">
        <v>21</v>
      </c>
      <c r="I25" s="18">
        <f>I17</f>
        <v>1658.6</v>
      </c>
      <c r="J25" s="18">
        <f>J17</f>
        <v>1658.6</v>
      </c>
      <c r="K25" s="18">
        <f t="shared" ref="K25:L25" si="9">K17</f>
        <v>0</v>
      </c>
      <c r="L25" s="18">
        <f t="shared" si="9"/>
        <v>0</v>
      </c>
      <c r="M25" s="6"/>
    </row>
    <row r="26" spans="1:13" ht="30" x14ac:dyDescent="0.25">
      <c r="A26" s="33"/>
      <c r="B26" s="34"/>
      <c r="C26" s="34"/>
      <c r="D26" s="34"/>
      <c r="E26" s="34"/>
      <c r="F26" s="34"/>
      <c r="G26" s="35"/>
      <c r="H26" s="17" t="s">
        <v>22</v>
      </c>
      <c r="I26" s="18">
        <f>I18+I21</f>
        <v>3735.64</v>
      </c>
      <c r="J26" s="18">
        <f t="shared" ref="J26:L26" si="10">J18+J21</f>
        <v>3735.64</v>
      </c>
      <c r="K26" s="18">
        <f t="shared" si="10"/>
        <v>0</v>
      </c>
      <c r="L26" s="18">
        <f t="shared" si="10"/>
        <v>0</v>
      </c>
      <c r="M26" s="6"/>
    </row>
    <row r="27" spans="1:13" s="7" customFormat="1" ht="32.25" customHeight="1" x14ac:dyDescent="0.25">
      <c r="A27" s="25" t="s">
        <v>75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6"/>
    </row>
    <row r="28" spans="1:13" s="7" customFormat="1" ht="51.75" customHeight="1" x14ac:dyDescent="0.25">
      <c r="A28" s="25" t="s">
        <v>134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6"/>
    </row>
    <row r="29" spans="1:13" s="7" customFormat="1" ht="30" customHeight="1" x14ac:dyDescent="0.25">
      <c r="A29" s="25" t="s">
        <v>107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6"/>
    </row>
    <row r="30" spans="1:13" ht="45" x14ac:dyDescent="0.25">
      <c r="A30" s="25" t="s">
        <v>118</v>
      </c>
      <c r="B30" s="17" t="s">
        <v>77</v>
      </c>
      <c r="C30" s="17"/>
      <c r="D30" s="17">
        <v>732</v>
      </c>
      <c r="E30" s="16" t="s">
        <v>26</v>
      </c>
      <c r="F30" s="17" t="s">
        <v>82</v>
      </c>
      <c r="G30" s="16" t="s">
        <v>17</v>
      </c>
      <c r="H30" s="17" t="s">
        <v>18</v>
      </c>
      <c r="I30" s="18">
        <f>I31</f>
        <v>2100</v>
      </c>
      <c r="J30" s="18">
        <f>J31</f>
        <v>2100</v>
      </c>
      <c r="K30" s="18">
        <f t="shared" ref="K30:L31" si="11">K31</f>
        <v>0</v>
      </c>
      <c r="L30" s="18">
        <f t="shared" si="11"/>
        <v>0</v>
      </c>
      <c r="M30" s="6"/>
    </row>
    <row r="31" spans="1:13" ht="105" customHeight="1" x14ac:dyDescent="0.25">
      <c r="A31" s="25"/>
      <c r="B31" s="17" t="s">
        <v>83</v>
      </c>
      <c r="C31" s="17" t="s">
        <v>102</v>
      </c>
      <c r="D31" s="17">
        <v>732</v>
      </c>
      <c r="E31" s="16" t="s">
        <v>26</v>
      </c>
      <c r="F31" s="17" t="s">
        <v>25</v>
      </c>
      <c r="G31" s="16" t="s">
        <v>17</v>
      </c>
      <c r="H31" s="17" t="s">
        <v>18</v>
      </c>
      <c r="I31" s="18">
        <f>SUM(J31:L31)</f>
        <v>2100</v>
      </c>
      <c r="J31" s="18">
        <f>J32</f>
        <v>2100</v>
      </c>
      <c r="K31" s="18">
        <f t="shared" si="11"/>
        <v>0</v>
      </c>
      <c r="L31" s="18">
        <f t="shared" si="11"/>
        <v>0</v>
      </c>
      <c r="M31" s="6"/>
    </row>
    <row r="32" spans="1:13" ht="75.75" customHeight="1" x14ac:dyDescent="0.25">
      <c r="A32" s="25" t="s">
        <v>119</v>
      </c>
      <c r="B32" s="26" t="s">
        <v>111</v>
      </c>
      <c r="C32" s="26"/>
      <c r="D32" s="39">
        <v>732</v>
      </c>
      <c r="E32" s="36" t="s">
        <v>15</v>
      </c>
      <c r="F32" s="39" t="s">
        <v>27</v>
      </c>
      <c r="G32" s="39">
        <v>414</v>
      </c>
      <c r="H32" s="39" t="s">
        <v>22</v>
      </c>
      <c r="I32" s="44">
        <f>SUM(J32:L33)</f>
        <v>2100</v>
      </c>
      <c r="J32" s="44">
        <f>2100</f>
        <v>2100</v>
      </c>
      <c r="K32" s="44">
        <v>0</v>
      </c>
      <c r="L32" s="44">
        <v>0</v>
      </c>
      <c r="M32" s="6"/>
    </row>
    <row r="33" spans="1:14" ht="85.5" customHeight="1" x14ac:dyDescent="0.25">
      <c r="A33" s="25"/>
      <c r="B33" s="26"/>
      <c r="C33" s="26"/>
      <c r="D33" s="41"/>
      <c r="E33" s="38"/>
      <c r="F33" s="41"/>
      <c r="G33" s="41"/>
      <c r="H33" s="41"/>
      <c r="I33" s="45"/>
      <c r="J33" s="45"/>
      <c r="K33" s="45"/>
      <c r="L33" s="45"/>
      <c r="M33" s="6"/>
    </row>
    <row r="34" spans="1:14" ht="13.9" customHeight="1" x14ac:dyDescent="0.25">
      <c r="A34" s="27" t="s">
        <v>108</v>
      </c>
      <c r="B34" s="28"/>
      <c r="C34" s="28"/>
      <c r="D34" s="28"/>
      <c r="E34" s="28"/>
      <c r="F34" s="28"/>
      <c r="G34" s="29"/>
      <c r="H34" s="17" t="s">
        <v>18</v>
      </c>
      <c r="I34" s="18">
        <f>I30</f>
        <v>2100</v>
      </c>
      <c r="J34" s="18">
        <f>J30</f>
        <v>2100</v>
      </c>
      <c r="K34" s="18">
        <f>K30</f>
        <v>0</v>
      </c>
      <c r="L34" s="18">
        <f>L30</f>
        <v>0</v>
      </c>
      <c r="M34" s="6"/>
    </row>
    <row r="35" spans="1:14" ht="43.5" customHeight="1" x14ac:dyDescent="0.25">
      <c r="A35" s="33"/>
      <c r="B35" s="34"/>
      <c r="C35" s="34"/>
      <c r="D35" s="34"/>
      <c r="E35" s="34"/>
      <c r="F35" s="34"/>
      <c r="G35" s="35"/>
      <c r="H35" s="17" t="s">
        <v>22</v>
      </c>
      <c r="I35" s="18">
        <f>I32</f>
        <v>2100</v>
      </c>
      <c r="J35" s="18">
        <f>J32</f>
        <v>2100</v>
      </c>
      <c r="K35" s="18">
        <f>K32</f>
        <v>0</v>
      </c>
      <c r="L35" s="18">
        <f>L32</f>
        <v>0</v>
      </c>
      <c r="M35" s="6"/>
    </row>
    <row r="36" spans="1:14" ht="43.5" customHeight="1" x14ac:dyDescent="0.25">
      <c r="A36" s="22" t="s">
        <v>156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/>
      <c r="M36" s="6"/>
    </row>
    <row r="37" spans="1:14" ht="43.5" customHeight="1" x14ac:dyDescent="0.25">
      <c r="A37" s="22" t="s">
        <v>157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/>
      <c r="M37" s="6"/>
    </row>
    <row r="38" spans="1:14" ht="43.5" customHeight="1" x14ac:dyDescent="0.25">
      <c r="A38" s="22" t="s">
        <v>158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/>
      <c r="M38" s="6"/>
    </row>
    <row r="39" spans="1:14" ht="43.5" customHeight="1" x14ac:dyDescent="0.25">
      <c r="A39" s="16" t="s">
        <v>159</v>
      </c>
      <c r="B39" s="16" t="s">
        <v>77</v>
      </c>
      <c r="C39" s="16"/>
      <c r="D39" s="16" t="s">
        <v>163</v>
      </c>
      <c r="E39" s="16" t="s">
        <v>15</v>
      </c>
      <c r="F39" s="16" t="s">
        <v>82</v>
      </c>
      <c r="G39" s="16" t="s">
        <v>17</v>
      </c>
      <c r="H39" s="16" t="s">
        <v>18</v>
      </c>
      <c r="I39" s="18">
        <f>I40</f>
        <v>9802.6</v>
      </c>
      <c r="J39" s="18">
        <f t="shared" ref="J39:L39" si="12">J40</f>
        <v>9802.6</v>
      </c>
      <c r="K39" s="18">
        <f t="shared" si="12"/>
        <v>0</v>
      </c>
      <c r="L39" s="18">
        <f t="shared" si="12"/>
        <v>0</v>
      </c>
      <c r="M39" s="6"/>
    </row>
    <row r="40" spans="1:14" ht="65.45" customHeight="1" x14ac:dyDescent="0.25">
      <c r="A40" s="16" t="s">
        <v>160</v>
      </c>
      <c r="B40" s="17" t="s">
        <v>195</v>
      </c>
      <c r="C40" s="17"/>
      <c r="D40" s="17">
        <v>733</v>
      </c>
      <c r="E40" s="16" t="s">
        <v>29</v>
      </c>
      <c r="F40" s="16" t="s">
        <v>164</v>
      </c>
      <c r="G40" s="16" t="s">
        <v>17</v>
      </c>
      <c r="H40" s="17" t="s">
        <v>18</v>
      </c>
      <c r="I40" s="18">
        <f>SUM(I41:I42)</f>
        <v>9802.6</v>
      </c>
      <c r="J40" s="18">
        <f t="shared" ref="J40:L40" si="13">SUM(J41:J42)</f>
        <v>9802.6</v>
      </c>
      <c r="K40" s="18">
        <f t="shared" si="13"/>
        <v>0</v>
      </c>
      <c r="L40" s="18">
        <f t="shared" si="13"/>
        <v>0</v>
      </c>
      <c r="M40" s="6"/>
    </row>
    <row r="41" spans="1:14" ht="39.6" customHeight="1" x14ac:dyDescent="0.25">
      <c r="A41" s="25" t="s">
        <v>162</v>
      </c>
      <c r="B41" s="26" t="s">
        <v>196</v>
      </c>
      <c r="C41" s="26" t="s">
        <v>161</v>
      </c>
      <c r="D41" s="17">
        <v>732</v>
      </c>
      <c r="E41" s="16" t="s">
        <v>15</v>
      </c>
      <c r="F41" s="16" t="s">
        <v>165</v>
      </c>
      <c r="G41" s="16" t="s">
        <v>28</v>
      </c>
      <c r="H41" s="17" t="s">
        <v>21</v>
      </c>
      <c r="I41" s="18">
        <f>SUM(J41:L41)</f>
        <v>8528.2000000000007</v>
      </c>
      <c r="J41" s="18">
        <v>8528.2000000000007</v>
      </c>
      <c r="K41" s="18">
        <v>0</v>
      </c>
      <c r="L41" s="18">
        <v>0</v>
      </c>
      <c r="M41" s="6"/>
    </row>
    <row r="42" spans="1:14" ht="40.15" customHeight="1" x14ac:dyDescent="0.25">
      <c r="A42" s="25"/>
      <c r="B42" s="26"/>
      <c r="C42" s="26"/>
      <c r="D42" s="17">
        <v>732</v>
      </c>
      <c r="E42" s="16" t="s">
        <v>15</v>
      </c>
      <c r="F42" s="16" t="s">
        <v>166</v>
      </c>
      <c r="G42" s="16" t="s">
        <v>28</v>
      </c>
      <c r="H42" s="17" t="s">
        <v>22</v>
      </c>
      <c r="I42" s="18">
        <f>SUM(J42:L42)</f>
        <v>1274.4000000000001</v>
      </c>
      <c r="J42" s="18">
        <v>1274.4000000000001</v>
      </c>
      <c r="K42" s="18">
        <v>0</v>
      </c>
      <c r="L42" s="18">
        <v>0</v>
      </c>
      <c r="M42" s="6"/>
    </row>
    <row r="43" spans="1:14" ht="40.15" customHeight="1" x14ac:dyDescent="0.25">
      <c r="A43" s="25" t="s">
        <v>135</v>
      </c>
      <c r="B43" s="25"/>
      <c r="C43" s="25"/>
      <c r="D43" s="25"/>
      <c r="E43" s="25"/>
      <c r="F43" s="25"/>
      <c r="G43" s="25"/>
      <c r="H43" s="17" t="s">
        <v>11</v>
      </c>
      <c r="I43" s="18">
        <f>I39</f>
        <v>9802.6</v>
      </c>
      <c r="J43" s="18">
        <f t="shared" ref="J43:L43" si="14">J39</f>
        <v>9802.6</v>
      </c>
      <c r="K43" s="18">
        <f t="shared" si="14"/>
        <v>0</v>
      </c>
      <c r="L43" s="18">
        <f t="shared" si="14"/>
        <v>0</v>
      </c>
      <c r="M43" s="6"/>
    </row>
    <row r="44" spans="1:14" ht="40.15" customHeight="1" x14ac:dyDescent="0.25">
      <c r="A44" s="25"/>
      <c r="B44" s="25"/>
      <c r="C44" s="25"/>
      <c r="D44" s="25"/>
      <c r="E44" s="25"/>
      <c r="F44" s="25"/>
      <c r="G44" s="25"/>
      <c r="H44" s="17" t="s">
        <v>21</v>
      </c>
      <c r="I44" s="18">
        <f>SUM(J44:L44)</f>
        <v>8528.2000000000007</v>
      </c>
      <c r="J44" s="18">
        <f>J41</f>
        <v>8528.2000000000007</v>
      </c>
      <c r="K44" s="18">
        <f>K41</f>
        <v>0</v>
      </c>
      <c r="L44" s="18">
        <f>L41</f>
        <v>0</v>
      </c>
      <c r="M44" s="6"/>
    </row>
    <row r="45" spans="1:14" ht="40.15" customHeight="1" x14ac:dyDescent="0.25">
      <c r="A45" s="25"/>
      <c r="B45" s="25"/>
      <c r="C45" s="25"/>
      <c r="D45" s="25"/>
      <c r="E45" s="25"/>
      <c r="F45" s="25"/>
      <c r="G45" s="25"/>
      <c r="H45" s="17" t="s">
        <v>22</v>
      </c>
      <c r="I45" s="18">
        <f>SUM(J45:L45)</f>
        <v>1274.4000000000001</v>
      </c>
      <c r="J45" s="18">
        <f>J42</f>
        <v>1274.4000000000001</v>
      </c>
      <c r="K45" s="18">
        <f t="shared" ref="K45:L45" si="15">K42</f>
        <v>0</v>
      </c>
      <c r="L45" s="18">
        <f t="shared" si="15"/>
        <v>0</v>
      </c>
      <c r="M45" s="6"/>
    </row>
    <row r="46" spans="1:14" ht="34.15" customHeight="1" x14ac:dyDescent="0.25">
      <c r="A46" s="22" t="s">
        <v>125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6"/>
      <c r="N46" s="6"/>
    </row>
    <row r="47" spans="1:14" ht="38.25" customHeight="1" x14ac:dyDescent="0.25">
      <c r="A47" s="22" t="s">
        <v>167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4"/>
      <c r="M47" s="6"/>
    </row>
    <row r="48" spans="1:14" ht="42" customHeight="1" x14ac:dyDescent="0.25">
      <c r="A48" s="22" t="s">
        <v>150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4"/>
      <c r="M48" s="6"/>
    </row>
    <row r="49" spans="1:13" ht="50.25" customHeight="1" x14ac:dyDescent="0.25">
      <c r="A49" s="25" t="s">
        <v>89</v>
      </c>
      <c r="B49" s="16" t="s">
        <v>84</v>
      </c>
      <c r="C49" s="16"/>
      <c r="D49" s="17">
        <v>732</v>
      </c>
      <c r="E49" s="16" t="s">
        <v>26</v>
      </c>
      <c r="F49" s="17" t="s">
        <v>85</v>
      </c>
      <c r="G49" s="16" t="s">
        <v>17</v>
      </c>
      <c r="H49" s="17" t="s">
        <v>18</v>
      </c>
      <c r="I49" s="18">
        <f>I50</f>
        <v>107336.26000000001</v>
      </c>
      <c r="J49" s="18">
        <f t="shared" ref="J49:L49" si="16">J50</f>
        <v>56003.26</v>
      </c>
      <c r="K49" s="18">
        <f t="shared" si="16"/>
        <v>25666.5</v>
      </c>
      <c r="L49" s="18">
        <f t="shared" si="16"/>
        <v>25666.5</v>
      </c>
      <c r="M49" s="6"/>
    </row>
    <row r="50" spans="1:13" ht="63.75" customHeight="1" x14ac:dyDescent="0.25">
      <c r="A50" s="25"/>
      <c r="B50" s="17" t="s">
        <v>86</v>
      </c>
      <c r="C50" s="17"/>
      <c r="D50" s="17">
        <v>732</v>
      </c>
      <c r="E50" s="16" t="s">
        <v>26</v>
      </c>
      <c r="F50" s="17" t="s">
        <v>30</v>
      </c>
      <c r="G50" s="16" t="s">
        <v>17</v>
      </c>
      <c r="H50" s="17" t="s">
        <v>18</v>
      </c>
      <c r="I50" s="18">
        <f>SUM(I51:I55)</f>
        <v>107336.26000000001</v>
      </c>
      <c r="J50" s="18">
        <f>SUM(J51:J55)</f>
        <v>56003.26</v>
      </c>
      <c r="K50" s="18">
        <f>SUM(K51:K55)</f>
        <v>25666.5</v>
      </c>
      <c r="L50" s="18">
        <f>SUM(L51:L55)</f>
        <v>25666.5</v>
      </c>
      <c r="M50" s="6"/>
    </row>
    <row r="51" spans="1:13" ht="48.75" customHeight="1" x14ac:dyDescent="0.25">
      <c r="A51" s="25" t="s">
        <v>173</v>
      </c>
      <c r="B51" s="26" t="s">
        <v>31</v>
      </c>
      <c r="C51" s="9" t="s">
        <v>66</v>
      </c>
      <c r="D51" s="17">
        <v>732</v>
      </c>
      <c r="E51" s="16" t="s">
        <v>32</v>
      </c>
      <c r="F51" s="17" t="s">
        <v>33</v>
      </c>
      <c r="G51" s="16" t="s">
        <v>17</v>
      </c>
      <c r="H51" s="17" t="s">
        <v>22</v>
      </c>
      <c r="I51" s="18">
        <f>SUM(J51:L51)</f>
        <v>24307.1</v>
      </c>
      <c r="J51" s="18">
        <v>8102.3</v>
      </c>
      <c r="K51" s="18">
        <v>8102.4</v>
      </c>
      <c r="L51" s="18">
        <v>8102.4</v>
      </c>
      <c r="M51" s="6"/>
    </row>
    <row r="52" spans="1:13" ht="84" customHeight="1" x14ac:dyDescent="0.25">
      <c r="A52" s="25"/>
      <c r="B52" s="26"/>
      <c r="C52" s="10" t="s">
        <v>120</v>
      </c>
      <c r="D52" s="17">
        <v>704</v>
      </c>
      <c r="E52" s="16" t="s">
        <v>32</v>
      </c>
      <c r="F52" s="17" t="s">
        <v>33</v>
      </c>
      <c r="G52" s="16" t="s">
        <v>17</v>
      </c>
      <c r="H52" s="17" t="s">
        <v>22</v>
      </c>
      <c r="I52" s="18">
        <f t="shared" ref="I52" si="17">SUM(J52:L52)</f>
        <v>14409</v>
      </c>
      <c r="J52" s="18">
        <v>4803</v>
      </c>
      <c r="K52" s="18">
        <v>4803</v>
      </c>
      <c r="L52" s="18">
        <v>4803</v>
      </c>
      <c r="M52" s="6"/>
    </row>
    <row r="53" spans="1:13" ht="127.5" customHeight="1" x14ac:dyDescent="0.25">
      <c r="A53" s="16" t="s">
        <v>174</v>
      </c>
      <c r="B53" s="17" t="s">
        <v>124</v>
      </c>
      <c r="C53" s="10" t="s">
        <v>66</v>
      </c>
      <c r="D53" s="17">
        <v>732</v>
      </c>
      <c r="E53" s="16" t="s">
        <v>38</v>
      </c>
      <c r="F53" s="17" t="s">
        <v>40</v>
      </c>
      <c r="G53" s="16" t="s">
        <v>39</v>
      </c>
      <c r="H53" s="17" t="s">
        <v>22</v>
      </c>
      <c r="I53" s="18">
        <f>SUM(J53:L53)</f>
        <v>30337</v>
      </c>
      <c r="J53" s="18">
        <v>30337</v>
      </c>
      <c r="K53" s="18">
        <v>0</v>
      </c>
      <c r="L53" s="18">
        <v>0</v>
      </c>
      <c r="M53" s="6"/>
    </row>
    <row r="54" spans="1:13" ht="58.5" customHeight="1" x14ac:dyDescent="0.25">
      <c r="A54" s="14" t="s">
        <v>175</v>
      </c>
      <c r="B54" s="15" t="s">
        <v>34</v>
      </c>
      <c r="C54" s="11" t="s">
        <v>121</v>
      </c>
      <c r="D54" s="17">
        <v>732</v>
      </c>
      <c r="E54" s="16" t="s">
        <v>32</v>
      </c>
      <c r="F54" s="17" t="s">
        <v>35</v>
      </c>
      <c r="G54" s="16" t="s">
        <v>17</v>
      </c>
      <c r="H54" s="17" t="s">
        <v>22</v>
      </c>
      <c r="I54" s="18">
        <f>SUM(J54:L54)</f>
        <v>18970.199999999997</v>
      </c>
      <c r="J54" s="18">
        <f>6323.4</f>
        <v>6323.4</v>
      </c>
      <c r="K54" s="18">
        <f t="shared" ref="K54:L54" si="18">6323.4</f>
        <v>6323.4</v>
      </c>
      <c r="L54" s="18">
        <f t="shared" si="18"/>
        <v>6323.4</v>
      </c>
      <c r="M54" s="6"/>
    </row>
    <row r="55" spans="1:13" ht="56.25" customHeight="1" x14ac:dyDescent="0.25">
      <c r="A55" s="14" t="s">
        <v>176</v>
      </c>
      <c r="B55" s="15" t="s">
        <v>36</v>
      </c>
      <c r="C55" s="11" t="s">
        <v>67</v>
      </c>
      <c r="D55" s="17">
        <v>732</v>
      </c>
      <c r="E55" s="16" t="s">
        <v>32</v>
      </c>
      <c r="F55" s="17" t="s">
        <v>37</v>
      </c>
      <c r="G55" s="16" t="s">
        <v>17</v>
      </c>
      <c r="H55" s="17" t="s">
        <v>22</v>
      </c>
      <c r="I55" s="18">
        <f>SUM(J55:L55)</f>
        <v>19312.96</v>
      </c>
      <c r="J55" s="18">
        <f>6437.7-0.14</f>
        <v>6437.5599999999995</v>
      </c>
      <c r="K55" s="18">
        <v>6437.7</v>
      </c>
      <c r="L55" s="18">
        <v>6437.7</v>
      </c>
      <c r="M55" s="6"/>
    </row>
    <row r="56" spans="1:13" ht="13.9" customHeight="1" x14ac:dyDescent="0.25">
      <c r="A56" s="27" t="s">
        <v>193</v>
      </c>
      <c r="B56" s="28"/>
      <c r="C56" s="28"/>
      <c r="D56" s="28"/>
      <c r="E56" s="28"/>
      <c r="F56" s="28"/>
      <c r="G56" s="29"/>
      <c r="H56" s="17" t="s">
        <v>18</v>
      </c>
      <c r="I56" s="18">
        <f>I49</f>
        <v>107336.26000000001</v>
      </c>
      <c r="J56" s="18">
        <f>J49</f>
        <v>56003.26</v>
      </c>
      <c r="K56" s="18">
        <f>K49</f>
        <v>25666.5</v>
      </c>
      <c r="L56" s="18">
        <f>L49</f>
        <v>25666.5</v>
      </c>
      <c r="M56" s="6"/>
    </row>
    <row r="57" spans="1:13" ht="30" x14ac:dyDescent="0.25">
      <c r="A57" s="33"/>
      <c r="B57" s="34"/>
      <c r="C57" s="34"/>
      <c r="D57" s="34"/>
      <c r="E57" s="34"/>
      <c r="F57" s="34"/>
      <c r="G57" s="35"/>
      <c r="H57" s="17" t="s">
        <v>22</v>
      </c>
      <c r="I57" s="18">
        <f>I55+I54+I53+I52+I51</f>
        <v>107336.26000000001</v>
      </c>
      <c r="J57" s="18">
        <f t="shared" ref="J57:L57" si="19">J55+J54+J53+J52+J51</f>
        <v>56003.26</v>
      </c>
      <c r="K57" s="18">
        <f t="shared" si="19"/>
        <v>25666.5</v>
      </c>
      <c r="L57" s="18">
        <f t="shared" si="19"/>
        <v>25666.5</v>
      </c>
      <c r="M57" s="6"/>
    </row>
    <row r="58" spans="1:13" ht="21" customHeight="1" x14ac:dyDescent="0.25">
      <c r="A58" s="22" t="s">
        <v>126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4"/>
      <c r="M58" s="6"/>
    </row>
    <row r="59" spans="1:13" ht="33" customHeight="1" x14ac:dyDescent="0.25">
      <c r="A59" s="22" t="s">
        <v>168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4"/>
      <c r="M59" s="6"/>
    </row>
    <row r="60" spans="1:13" ht="24" customHeight="1" x14ac:dyDescent="0.25">
      <c r="A60" s="22" t="s">
        <v>151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4"/>
      <c r="M60" s="6"/>
    </row>
    <row r="61" spans="1:13" ht="30" x14ac:dyDescent="0.25">
      <c r="A61" s="25" t="s">
        <v>177</v>
      </c>
      <c r="B61" s="17" t="s">
        <v>87</v>
      </c>
      <c r="C61" s="17"/>
      <c r="D61" s="17">
        <v>732</v>
      </c>
      <c r="E61" s="16" t="s">
        <v>29</v>
      </c>
      <c r="F61" s="17" t="s">
        <v>85</v>
      </c>
      <c r="G61" s="16" t="s">
        <v>17</v>
      </c>
      <c r="H61" s="17" t="s">
        <v>18</v>
      </c>
      <c r="I61" s="18">
        <f>I62</f>
        <v>188476.79999999999</v>
      </c>
      <c r="J61" s="18">
        <f t="shared" ref="J61:L61" si="20">J62</f>
        <v>62825.599999999999</v>
      </c>
      <c r="K61" s="18">
        <f t="shared" si="20"/>
        <v>62825.599999999999</v>
      </c>
      <c r="L61" s="18">
        <f t="shared" si="20"/>
        <v>62825.599999999999</v>
      </c>
      <c r="M61" s="6"/>
    </row>
    <row r="62" spans="1:13" ht="67.5" customHeight="1" x14ac:dyDescent="0.25">
      <c r="A62" s="25"/>
      <c r="B62" s="17" t="s">
        <v>90</v>
      </c>
      <c r="C62" s="26" t="s">
        <v>68</v>
      </c>
      <c r="D62" s="17">
        <v>732</v>
      </c>
      <c r="E62" s="16" t="s">
        <v>29</v>
      </c>
      <c r="F62" s="17" t="s">
        <v>41</v>
      </c>
      <c r="G62" s="16" t="s">
        <v>17</v>
      </c>
      <c r="H62" s="17" t="s">
        <v>18</v>
      </c>
      <c r="I62" s="18">
        <f>SUM(J62:L62)</f>
        <v>188476.79999999999</v>
      </c>
      <c r="J62" s="18">
        <f>SUM(J63:J65)</f>
        <v>62825.599999999999</v>
      </c>
      <c r="K62" s="18">
        <f>SUM(K63:K65)</f>
        <v>62825.599999999999</v>
      </c>
      <c r="L62" s="18">
        <f>SUM(L63:L65)</f>
        <v>62825.599999999999</v>
      </c>
      <c r="M62" s="6"/>
    </row>
    <row r="63" spans="1:13" ht="51.75" customHeight="1" x14ac:dyDescent="0.25">
      <c r="A63" s="36" t="s">
        <v>128</v>
      </c>
      <c r="B63" s="39" t="s">
        <v>92</v>
      </c>
      <c r="C63" s="26"/>
      <c r="D63" s="39">
        <v>732</v>
      </c>
      <c r="E63" s="36" t="s">
        <v>29</v>
      </c>
      <c r="F63" s="39" t="s">
        <v>42</v>
      </c>
      <c r="G63" s="16" t="s">
        <v>147</v>
      </c>
      <c r="H63" s="17" t="s">
        <v>22</v>
      </c>
      <c r="I63" s="18">
        <f>SUM(J63:L63)</f>
        <v>179809.266</v>
      </c>
      <c r="J63" s="18">
        <f>60525.6-1530.564-236.97</f>
        <v>58758.065999999999</v>
      </c>
      <c r="K63" s="18">
        <f t="shared" ref="K63:L63" si="21">60525.6</f>
        <v>60525.599999999999</v>
      </c>
      <c r="L63" s="18">
        <f t="shared" si="21"/>
        <v>60525.599999999999</v>
      </c>
      <c r="M63" s="6"/>
    </row>
    <row r="64" spans="1:13" ht="51.75" customHeight="1" x14ac:dyDescent="0.25">
      <c r="A64" s="38"/>
      <c r="B64" s="41"/>
      <c r="C64" s="26"/>
      <c r="D64" s="41"/>
      <c r="E64" s="38"/>
      <c r="F64" s="41"/>
      <c r="G64" s="16" t="s">
        <v>148</v>
      </c>
      <c r="H64" s="17" t="s">
        <v>22</v>
      </c>
      <c r="I64" s="18">
        <f>SUM(J64:L64)</f>
        <v>1767.5340000000001</v>
      </c>
      <c r="J64" s="18">
        <f>1530.564+236.97</f>
        <v>1767.5340000000001</v>
      </c>
      <c r="K64" s="18">
        <v>0</v>
      </c>
      <c r="L64" s="18">
        <v>0</v>
      </c>
      <c r="M64" s="6"/>
    </row>
    <row r="65" spans="1:13" ht="52.5" customHeight="1" x14ac:dyDescent="0.25">
      <c r="A65" s="16" t="s">
        <v>178</v>
      </c>
      <c r="B65" s="17" t="s">
        <v>93</v>
      </c>
      <c r="C65" s="26"/>
      <c r="D65" s="17">
        <v>732</v>
      </c>
      <c r="E65" s="16" t="s">
        <v>29</v>
      </c>
      <c r="F65" s="17" t="s">
        <v>43</v>
      </c>
      <c r="G65" s="16" t="s">
        <v>28</v>
      </c>
      <c r="H65" s="17" t="s">
        <v>22</v>
      </c>
      <c r="I65" s="18">
        <f>SUM(J65:L65)</f>
        <v>6900</v>
      </c>
      <c r="J65" s="18">
        <v>2300</v>
      </c>
      <c r="K65" s="18">
        <v>2300</v>
      </c>
      <c r="L65" s="18">
        <v>2300</v>
      </c>
      <c r="M65" s="6"/>
    </row>
    <row r="66" spans="1:13" ht="13.9" customHeight="1" x14ac:dyDescent="0.25">
      <c r="A66" s="27" t="s">
        <v>136</v>
      </c>
      <c r="B66" s="28"/>
      <c r="C66" s="28"/>
      <c r="D66" s="28"/>
      <c r="E66" s="28"/>
      <c r="F66" s="28"/>
      <c r="G66" s="29"/>
      <c r="H66" s="17" t="s">
        <v>18</v>
      </c>
      <c r="I66" s="18">
        <f>I61</f>
        <v>188476.79999999999</v>
      </c>
      <c r="J66" s="18">
        <f>J61</f>
        <v>62825.599999999999</v>
      </c>
      <c r="K66" s="18">
        <f>K61</f>
        <v>62825.599999999999</v>
      </c>
      <c r="L66" s="18">
        <f>L61</f>
        <v>62825.599999999999</v>
      </c>
      <c r="M66" s="6"/>
    </row>
    <row r="67" spans="1:13" ht="30" x14ac:dyDescent="0.25">
      <c r="A67" s="33"/>
      <c r="B67" s="34"/>
      <c r="C67" s="34"/>
      <c r="D67" s="34"/>
      <c r="E67" s="34"/>
      <c r="F67" s="34"/>
      <c r="G67" s="35"/>
      <c r="H67" s="17" t="s">
        <v>22</v>
      </c>
      <c r="I67" s="18">
        <f>I63+I65+I64</f>
        <v>188476.80000000002</v>
      </c>
      <c r="J67" s="18">
        <f t="shared" ref="J67:L67" si="22">J63+J65+J64</f>
        <v>62825.599999999999</v>
      </c>
      <c r="K67" s="18">
        <f t="shared" si="22"/>
        <v>62825.599999999999</v>
      </c>
      <c r="L67" s="18">
        <f t="shared" si="22"/>
        <v>62825.599999999999</v>
      </c>
      <c r="M67" s="6"/>
    </row>
    <row r="68" spans="1:13" x14ac:dyDescent="0.25">
      <c r="A68" s="22" t="s">
        <v>127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4"/>
      <c r="M68" s="6"/>
    </row>
    <row r="69" spans="1:13" ht="36.75" customHeight="1" x14ac:dyDescent="0.25">
      <c r="A69" s="22" t="s">
        <v>169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/>
      <c r="M69" s="6"/>
    </row>
    <row r="70" spans="1:13" ht="27" customHeight="1" x14ac:dyDescent="0.25">
      <c r="A70" s="22" t="s">
        <v>152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4"/>
      <c r="M70" s="6"/>
    </row>
    <row r="71" spans="1:13" ht="30" x14ac:dyDescent="0.25">
      <c r="A71" s="25" t="s">
        <v>130</v>
      </c>
      <c r="B71" s="16" t="s">
        <v>84</v>
      </c>
      <c r="C71" s="16"/>
      <c r="D71" s="17">
        <v>732</v>
      </c>
      <c r="E71" s="16" t="s">
        <v>29</v>
      </c>
      <c r="F71" s="17" t="s">
        <v>44</v>
      </c>
      <c r="G71" s="16" t="s">
        <v>17</v>
      </c>
      <c r="H71" s="17" t="s">
        <v>18</v>
      </c>
      <c r="I71" s="18">
        <f>I72</f>
        <v>30942.549999999996</v>
      </c>
      <c r="J71" s="18">
        <f>J72</f>
        <v>13433.949999999999</v>
      </c>
      <c r="K71" s="18">
        <f t="shared" ref="K71:L71" si="23">K72</f>
        <v>7010.7</v>
      </c>
      <c r="L71" s="18">
        <f t="shared" si="23"/>
        <v>10497.9</v>
      </c>
      <c r="M71" s="6"/>
    </row>
    <row r="72" spans="1:13" ht="75.75" customHeight="1" x14ac:dyDescent="0.25">
      <c r="A72" s="25"/>
      <c r="B72" s="17" t="s">
        <v>88</v>
      </c>
      <c r="C72" s="26" t="s">
        <v>66</v>
      </c>
      <c r="D72" s="17">
        <v>732</v>
      </c>
      <c r="E72" s="16" t="s">
        <v>29</v>
      </c>
      <c r="F72" s="17" t="s">
        <v>44</v>
      </c>
      <c r="G72" s="16" t="s">
        <v>17</v>
      </c>
      <c r="H72" s="17" t="s">
        <v>18</v>
      </c>
      <c r="I72" s="18">
        <f>I73+I74+I76+I75</f>
        <v>30942.549999999996</v>
      </c>
      <c r="J72" s="18">
        <f t="shared" ref="J72:L72" si="24">J73+J74+J76+J75</f>
        <v>13433.949999999999</v>
      </c>
      <c r="K72" s="18">
        <f t="shared" si="24"/>
        <v>7010.7</v>
      </c>
      <c r="L72" s="18">
        <f t="shared" si="24"/>
        <v>10497.9</v>
      </c>
      <c r="M72" s="6"/>
    </row>
    <row r="73" spans="1:13" ht="30" x14ac:dyDescent="0.25">
      <c r="A73" s="36" t="s">
        <v>113</v>
      </c>
      <c r="B73" s="39" t="s">
        <v>45</v>
      </c>
      <c r="C73" s="26"/>
      <c r="D73" s="17">
        <v>732</v>
      </c>
      <c r="E73" s="16" t="s">
        <v>29</v>
      </c>
      <c r="F73" s="17" t="s">
        <v>47</v>
      </c>
      <c r="G73" s="16" t="s">
        <v>28</v>
      </c>
      <c r="H73" s="17" t="s">
        <v>22</v>
      </c>
      <c r="I73" s="18">
        <f>SUM(J73:L73)</f>
        <v>750</v>
      </c>
      <c r="J73" s="18">
        <v>250</v>
      </c>
      <c r="K73" s="18">
        <v>250</v>
      </c>
      <c r="L73" s="18">
        <v>250</v>
      </c>
      <c r="M73" s="6"/>
    </row>
    <row r="74" spans="1:13" ht="30" x14ac:dyDescent="0.25">
      <c r="A74" s="37"/>
      <c r="B74" s="40"/>
      <c r="C74" s="26"/>
      <c r="D74" s="17">
        <v>732</v>
      </c>
      <c r="E74" s="16" t="s">
        <v>29</v>
      </c>
      <c r="F74" s="17" t="s">
        <v>47</v>
      </c>
      <c r="G74" s="16" t="s">
        <v>112</v>
      </c>
      <c r="H74" s="17" t="s">
        <v>22</v>
      </c>
      <c r="I74" s="18">
        <f t="shared" ref="I74:I76" si="25">SUM(J74:L74)</f>
        <v>12787</v>
      </c>
      <c r="J74" s="18">
        <f>4267-14</f>
        <v>4253</v>
      </c>
      <c r="K74" s="18">
        <v>4267</v>
      </c>
      <c r="L74" s="18">
        <v>4267</v>
      </c>
      <c r="M74" s="6"/>
    </row>
    <row r="75" spans="1:13" ht="30" x14ac:dyDescent="0.25">
      <c r="A75" s="38"/>
      <c r="B75" s="41"/>
      <c r="C75" s="26"/>
      <c r="D75" s="17">
        <v>732</v>
      </c>
      <c r="E75" s="16" t="s">
        <v>29</v>
      </c>
      <c r="F75" s="17" t="s">
        <v>47</v>
      </c>
      <c r="G75" s="16" t="s">
        <v>149</v>
      </c>
      <c r="H75" s="17" t="s">
        <v>22</v>
      </c>
      <c r="I75" s="18">
        <f>SUM(J75:L75)</f>
        <v>14</v>
      </c>
      <c r="J75" s="18">
        <f>14</f>
        <v>14</v>
      </c>
      <c r="K75" s="18">
        <v>0</v>
      </c>
      <c r="L75" s="18">
        <v>0</v>
      </c>
      <c r="M75" s="6"/>
    </row>
    <row r="76" spans="1:13" ht="30" x14ac:dyDescent="0.25">
      <c r="A76" s="16" t="s">
        <v>179</v>
      </c>
      <c r="B76" s="17" t="s">
        <v>46</v>
      </c>
      <c r="C76" s="26"/>
      <c r="D76" s="17">
        <v>732</v>
      </c>
      <c r="E76" s="16" t="s">
        <v>29</v>
      </c>
      <c r="F76" s="17" t="s">
        <v>48</v>
      </c>
      <c r="G76" s="16" t="s">
        <v>49</v>
      </c>
      <c r="H76" s="17" t="s">
        <v>22</v>
      </c>
      <c r="I76" s="18">
        <f t="shared" si="25"/>
        <v>17391.549999999996</v>
      </c>
      <c r="J76" s="18">
        <f>9017.3-100.35</f>
        <v>8916.9499999999989</v>
      </c>
      <c r="K76" s="18">
        <f>2604.2-110.5</f>
        <v>2493.6999999999998</v>
      </c>
      <c r="L76" s="18">
        <v>5980.9</v>
      </c>
      <c r="M76" s="6"/>
    </row>
    <row r="77" spans="1:13" ht="15" customHeight="1" x14ac:dyDescent="0.25">
      <c r="A77" s="27" t="s">
        <v>192</v>
      </c>
      <c r="B77" s="28"/>
      <c r="C77" s="28"/>
      <c r="D77" s="28"/>
      <c r="E77" s="28"/>
      <c r="F77" s="28"/>
      <c r="G77" s="29"/>
      <c r="H77" s="17" t="s">
        <v>18</v>
      </c>
      <c r="I77" s="18">
        <f>I71</f>
        <v>30942.549999999996</v>
      </c>
      <c r="J77" s="18">
        <f>J71</f>
        <v>13433.949999999999</v>
      </c>
      <c r="K77" s="18">
        <f t="shared" ref="K77:L77" si="26">K71</f>
        <v>7010.7</v>
      </c>
      <c r="L77" s="18">
        <f t="shared" si="26"/>
        <v>10497.9</v>
      </c>
      <c r="M77" s="6"/>
    </row>
    <row r="78" spans="1:13" ht="30" x14ac:dyDescent="0.25">
      <c r="A78" s="33"/>
      <c r="B78" s="34"/>
      <c r="C78" s="34"/>
      <c r="D78" s="34"/>
      <c r="E78" s="34"/>
      <c r="F78" s="34"/>
      <c r="G78" s="35"/>
      <c r="H78" s="17" t="s">
        <v>22</v>
      </c>
      <c r="I78" s="18">
        <f>I76+I74+I73+I75</f>
        <v>30942.549999999996</v>
      </c>
      <c r="J78" s="18">
        <f t="shared" ref="J78:L78" si="27">J76+J74+J73+J75</f>
        <v>13433.949999999999</v>
      </c>
      <c r="K78" s="18">
        <f t="shared" si="27"/>
        <v>7010.7</v>
      </c>
      <c r="L78" s="18">
        <f t="shared" si="27"/>
        <v>10497.9</v>
      </c>
      <c r="M78" s="6"/>
    </row>
    <row r="79" spans="1:13" x14ac:dyDescent="0.25">
      <c r="A79" s="46" t="s">
        <v>129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8"/>
      <c r="M79" s="6"/>
    </row>
    <row r="80" spans="1:13" ht="46.5" customHeight="1" x14ac:dyDescent="0.25">
      <c r="A80" s="22" t="s">
        <v>170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4"/>
      <c r="M80" s="6"/>
    </row>
    <row r="81" spans="1:13" ht="21.75" customHeight="1" x14ac:dyDescent="0.25">
      <c r="A81" s="22" t="s">
        <v>153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4"/>
      <c r="M81" s="6"/>
    </row>
    <row r="82" spans="1:13" ht="30" x14ac:dyDescent="0.25">
      <c r="A82" s="25" t="s">
        <v>114</v>
      </c>
      <c r="B82" s="17" t="s">
        <v>84</v>
      </c>
      <c r="C82" s="17"/>
      <c r="D82" s="17">
        <v>732</v>
      </c>
      <c r="E82" s="16" t="s">
        <v>51</v>
      </c>
      <c r="F82" s="17" t="s">
        <v>85</v>
      </c>
      <c r="G82" s="16" t="s">
        <v>17</v>
      </c>
      <c r="H82" s="17" t="s">
        <v>18</v>
      </c>
      <c r="I82" s="18">
        <f>I83</f>
        <v>228</v>
      </c>
      <c r="J82" s="18">
        <f t="shared" ref="J82:L82" si="28">J83</f>
        <v>76</v>
      </c>
      <c r="K82" s="18">
        <f t="shared" si="28"/>
        <v>76</v>
      </c>
      <c r="L82" s="18">
        <f t="shared" si="28"/>
        <v>76</v>
      </c>
      <c r="M82" s="6"/>
    </row>
    <row r="83" spans="1:13" ht="68.25" customHeight="1" x14ac:dyDescent="0.25">
      <c r="A83" s="25"/>
      <c r="B83" s="17" t="s">
        <v>100</v>
      </c>
      <c r="C83" s="26" t="s">
        <v>66</v>
      </c>
      <c r="D83" s="17">
        <v>732</v>
      </c>
      <c r="E83" s="16" t="s">
        <v>51</v>
      </c>
      <c r="F83" s="17" t="s">
        <v>50</v>
      </c>
      <c r="G83" s="16" t="s">
        <v>17</v>
      </c>
      <c r="H83" s="17" t="s">
        <v>18</v>
      </c>
      <c r="I83" s="18">
        <f>I84</f>
        <v>228</v>
      </c>
      <c r="J83" s="18">
        <f t="shared" ref="J83:L83" si="29">J84</f>
        <v>76</v>
      </c>
      <c r="K83" s="18">
        <f t="shared" si="29"/>
        <v>76</v>
      </c>
      <c r="L83" s="18">
        <f t="shared" si="29"/>
        <v>76</v>
      </c>
      <c r="M83" s="6"/>
    </row>
    <row r="84" spans="1:13" ht="54" customHeight="1" x14ac:dyDescent="0.25">
      <c r="A84" s="16" t="s">
        <v>115</v>
      </c>
      <c r="B84" s="17" t="s">
        <v>52</v>
      </c>
      <c r="C84" s="26"/>
      <c r="D84" s="17">
        <v>732</v>
      </c>
      <c r="E84" s="16" t="s">
        <v>51</v>
      </c>
      <c r="F84" s="17" t="s">
        <v>53</v>
      </c>
      <c r="G84" s="16" t="s">
        <v>28</v>
      </c>
      <c r="H84" s="17" t="s">
        <v>22</v>
      </c>
      <c r="I84" s="18">
        <f>SUM(J84:L84)</f>
        <v>228</v>
      </c>
      <c r="J84" s="18">
        <f>76</f>
        <v>76</v>
      </c>
      <c r="K84" s="18">
        <f>76</f>
        <v>76</v>
      </c>
      <c r="L84" s="18">
        <f>76</f>
        <v>76</v>
      </c>
      <c r="M84" s="6"/>
    </row>
    <row r="85" spans="1:13" ht="13.9" customHeight="1" x14ac:dyDescent="0.25">
      <c r="A85" s="27" t="s">
        <v>191</v>
      </c>
      <c r="B85" s="28"/>
      <c r="C85" s="28"/>
      <c r="D85" s="28"/>
      <c r="E85" s="28"/>
      <c r="F85" s="28"/>
      <c r="G85" s="29"/>
      <c r="H85" s="17" t="s">
        <v>18</v>
      </c>
      <c r="I85" s="18">
        <f>I82</f>
        <v>228</v>
      </c>
      <c r="J85" s="18">
        <f t="shared" ref="J85:L85" si="30">J82</f>
        <v>76</v>
      </c>
      <c r="K85" s="18">
        <f t="shared" si="30"/>
        <v>76</v>
      </c>
      <c r="L85" s="18">
        <f t="shared" si="30"/>
        <v>76</v>
      </c>
      <c r="M85" s="6"/>
    </row>
    <row r="86" spans="1:13" ht="30" x14ac:dyDescent="0.25">
      <c r="A86" s="33"/>
      <c r="B86" s="34"/>
      <c r="C86" s="34"/>
      <c r="D86" s="34"/>
      <c r="E86" s="34"/>
      <c r="F86" s="34"/>
      <c r="G86" s="35"/>
      <c r="H86" s="17" t="s">
        <v>22</v>
      </c>
      <c r="I86" s="18">
        <f>I84</f>
        <v>228</v>
      </c>
      <c r="J86" s="18">
        <f t="shared" ref="J86:L86" si="31">J84</f>
        <v>76</v>
      </c>
      <c r="K86" s="18">
        <f t="shared" si="31"/>
        <v>76</v>
      </c>
      <c r="L86" s="18">
        <f t="shared" si="31"/>
        <v>76</v>
      </c>
      <c r="M86" s="6"/>
    </row>
    <row r="87" spans="1:13" ht="39" customHeight="1" x14ac:dyDescent="0.25">
      <c r="A87" s="22" t="s">
        <v>131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4"/>
      <c r="M87" s="6"/>
    </row>
    <row r="88" spans="1:13" ht="23.25" customHeight="1" x14ac:dyDescent="0.25">
      <c r="A88" s="22" t="s">
        <v>171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4"/>
      <c r="M88" s="6"/>
    </row>
    <row r="89" spans="1:13" ht="20.25" customHeight="1" x14ac:dyDescent="0.25">
      <c r="A89" s="22" t="s">
        <v>154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4"/>
      <c r="M89" s="6"/>
    </row>
    <row r="90" spans="1:13" ht="30" x14ac:dyDescent="0.25">
      <c r="A90" s="25" t="s">
        <v>116</v>
      </c>
      <c r="B90" s="17" t="s">
        <v>96</v>
      </c>
      <c r="C90" s="17"/>
      <c r="D90" s="17">
        <v>732</v>
      </c>
      <c r="E90" s="16" t="s">
        <v>38</v>
      </c>
      <c r="F90" s="17" t="s">
        <v>54</v>
      </c>
      <c r="G90" s="16" t="s">
        <v>17</v>
      </c>
      <c r="H90" s="17" t="s">
        <v>18</v>
      </c>
      <c r="I90" s="18">
        <f>I91</f>
        <v>22179.395</v>
      </c>
      <c r="J90" s="18">
        <f t="shared" ref="J90:L90" si="32">J91</f>
        <v>11002.395</v>
      </c>
      <c r="K90" s="18">
        <f t="shared" si="32"/>
        <v>5588.5</v>
      </c>
      <c r="L90" s="18">
        <f t="shared" si="32"/>
        <v>5588.5</v>
      </c>
      <c r="M90" s="6"/>
    </row>
    <row r="91" spans="1:13" ht="78" customHeight="1" x14ac:dyDescent="0.25">
      <c r="A91" s="25"/>
      <c r="B91" s="17" t="s">
        <v>99</v>
      </c>
      <c r="C91" s="17"/>
      <c r="D91" s="17"/>
      <c r="E91" s="16"/>
      <c r="F91" s="17"/>
      <c r="G91" s="16"/>
      <c r="H91" s="17" t="s">
        <v>18</v>
      </c>
      <c r="I91" s="18">
        <f>I92+I93+I94+I95</f>
        <v>22179.395</v>
      </c>
      <c r="J91" s="18">
        <f t="shared" ref="J91:L91" si="33">J92+J93+J94+J95</f>
        <v>11002.395</v>
      </c>
      <c r="K91" s="18">
        <f t="shared" si="33"/>
        <v>5588.5</v>
      </c>
      <c r="L91" s="18">
        <f t="shared" si="33"/>
        <v>5588.5</v>
      </c>
      <c r="M91" s="6"/>
    </row>
    <row r="92" spans="1:13" ht="68.25" customHeight="1" x14ac:dyDescent="0.25">
      <c r="A92" s="16" t="s">
        <v>117</v>
      </c>
      <c r="B92" s="17" t="s">
        <v>94</v>
      </c>
      <c r="C92" s="17"/>
      <c r="D92" s="17">
        <v>732</v>
      </c>
      <c r="E92" s="16" t="s">
        <v>38</v>
      </c>
      <c r="F92" s="17" t="s">
        <v>55</v>
      </c>
      <c r="G92" s="16" t="s">
        <v>57</v>
      </c>
      <c r="H92" s="17" t="s">
        <v>22</v>
      </c>
      <c r="I92" s="18">
        <f>SUM(J92:L92)</f>
        <v>11964</v>
      </c>
      <c r="J92" s="18">
        <f>3988</f>
        <v>3988</v>
      </c>
      <c r="K92" s="18">
        <f>3988</f>
        <v>3988</v>
      </c>
      <c r="L92" s="18">
        <f>3988</f>
        <v>3988</v>
      </c>
      <c r="M92" s="6"/>
    </row>
    <row r="93" spans="1:13" ht="116.25" customHeight="1" x14ac:dyDescent="0.25">
      <c r="A93" s="16" t="s">
        <v>133</v>
      </c>
      <c r="B93" s="17" t="s">
        <v>95</v>
      </c>
      <c r="C93" s="17"/>
      <c r="D93" s="17">
        <v>732</v>
      </c>
      <c r="E93" s="16" t="s">
        <v>38</v>
      </c>
      <c r="F93" s="17" t="s">
        <v>56</v>
      </c>
      <c r="G93" s="16" t="s">
        <v>57</v>
      </c>
      <c r="H93" s="17" t="s">
        <v>22</v>
      </c>
      <c r="I93" s="18">
        <f>SUM(J93:L93)</f>
        <v>4801.5</v>
      </c>
      <c r="J93" s="18">
        <f>1600.5</f>
        <v>1600.5</v>
      </c>
      <c r="K93" s="18">
        <f t="shared" ref="K93:L93" si="34">1600.5</f>
        <v>1600.5</v>
      </c>
      <c r="L93" s="18">
        <f t="shared" si="34"/>
        <v>1600.5</v>
      </c>
      <c r="M93" s="6"/>
    </row>
    <row r="94" spans="1:13" ht="116.25" customHeight="1" x14ac:dyDescent="0.25">
      <c r="A94" s="16" t="s">
        <v>184</v>
      </c>
      <c r="B94" s="17" t="s">
        <v>185</v>
      </c>
      <c r="C94" s="17"/>
      <c r="D94" s="17">
        <v>732</v>
      </c>
      <c r="E94" s="16" t="s">
        <v>38</v>
      </c>
      <c r="F94" s="17" t="s">
        <v>188</v>
      </c>
      <c r="G94" s="16" t="s">
        <v>57</v>
      </c>
      <c r="H94" s="17" t="s">
        <v>21</v>
      </c>
      <c r="I94" s="18">
        <f>SUM(J94:L94)</f>
        <v>5143.2</v>
      </c>
      <c r="J94" s="18">
        <f>5143.2</f>
        <v>5143.2</v>
      </c>
      <c r="K94" s="18">
        <v>0</v>
      </c>
      <c r="L94" s="18">
        <v>0</v>
      </c>
      <c r="M94" s="6"/>
    </row>
    <row r="95" spans="1:13" ht="116.25" customHeight="1" x14ac:dyDescent="0.25">
      <c r="A95" s="16" t="s">
        <v>186</v>
      </c>
      <c r="B95" s="17" t="s">
        <v>187</v>
      </c>
      <c r="C95" s="17"/>
      <c r="D95" s="17">
        <v>732</v>
      </c>
      <c r="E95" s="16" t="s">
        <v>38</v>
      </c>
      <c r="F95" s="17" t="s">
        <v>189</v>
      </c>
      <c r="G95" s="16" t="s">
        <v>57</v>
      </c>
      <c r="H95" s="17" t="s">
        <v>22</v>
      </c>
      <c r="I95" s="18">
        <f>SUM(J95:L95)</f>
        <v>270.69499999999999</v>
      </c>
      <c r="J95" s="18">
        <f>270.695</f>
        <v>270.69499999999999</v>
      </c>
      <c r="K95" s="18">
        <v>0</v>
      </c>
      <c r="L95" s="18">
        <v>0</v>
      </c>
      <c r="M95" s="6"/>
    </row>
    <row r="96" spans="1:13" ht="13.9" customHeight="1" x14ac:dyDescent="0.25">
      <c r="A96" s="27" t="s">
        <v>190</v>
      </c>
      <c r="B96" s="28"/>
      <c r="C96" s="28"/>
      <c r="D96" s="28"/>
      <c r="E96" s="28"/>
      <c r="F96" s="28"/>
      <c r="G96" s="29"/>
      <c r="H96" s="17" t="s">
        <v>18</v>
      </c>
      <c r="I96" s="18">
        <f>I90</f>
        <v>22179.395</v>
      </c>
      <c r="J96" s="18">
        <f>J90</f>
        <v>11002.395</v>
      </c>
      <c r="K96" s="18">
        <f>K90</f>
        <v>5588.5</v>
      </c>
      <c r="L96" s="18">
        <f>L90</f>
        <v>5588.5</v>
      </c>
      <c r="M96" s="6"/>
    </row>
    <row r="97" spans="1:13" ht="30" x14ac:dyDescent="0.25">
      <c r="A97" s="30"/>
      <c r="B97" s="31"/>
      <c r="C97" s="31"/>
      <c r="D97" s="31"/>
      <c r="E97" s="31"/>
      <c r="F97" s="31"/>
      <c r="G97" s="32"/>
      <c r="H97" s="17" t="s">
        <v>21</v>
      </c>
      <c r="I97" s="18">
        <f>SUM(J97:L97)</f>
        <v>5143.2</v>
      </c>
      <c r="J97" s="18">
        <f>J94</f>
        <v>5143.2</v>
      </c>
      <c r="K97" s="18">
        <f t="shared" ref="K97:L97" si="35">K94</f>
        <v>0</v>
      </c>
      <c r="L97" s="18">
        <f t="shared" si="35"/>
        <v>0</v>
      </c>
      <c r="M97" s="6"/>
    </row>
    <row r="98" spans="1:13" ht="48" customHeight="1" x14ac:dyDescent="0.25">
      <c r="A98" s="33"/>
      <c r="B98" s="34"/>
      <c r="C98" s="34"/>
      <c r="D98" s="34"/>
      <c r="E98" s="34"/>
      <c r="F98" s="34"/>
      <c r="G98" s="35"/>
      <c r="H98" s="17" t="s">
        <v>22</v>
      </c>
      <c r="I98" s="18">
        <f>I93+I92+I95</f>
        <v>17036.195</v>
      </c>
      <c r="J98" s="18">
        <f>J93+J92+J95</f>
        <v>5859.1949999999997</v>
      </c>
      <c r="K98" s="18">
        <f>K93+K92+K95</f>
        <v>5588.5</v>
      </c>
      <c r="L98" s="18">
        <f t="shared" ref="L98" si="36">L93+L92+L95</f>
        <v>5588.5</v>
      </c>
      <c r="M98" s="6"/>
    </row>
    <row r="99" spans="1:13" ht="15.75" customHeight="1" x14ac:dyDescent="0.25">
      <c r="A99" s="22" t="s">
        <v>132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4"/>
      <c r="M99" s="6"/>
    </row>
    <row r="100" spans="1:13" ht="68.25" customHeight="1" x14ac:dyDescent="0.25">
      <c r="A100" s="22" t="s">
        <v>172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4"/>
      <c r="M100" s="6"/>
    </row>
    <row r="101" spans="1:13" ht="26.25" customHeight="1" x14ac:dyDescent="0.25">
      <c r="A101" s="22" t="s">
        <v>155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4"/>
      <c r="M101" s="6"/>
    </row>
    <row r="102" spans="1:13" ht="30" x14ac:dyDescent="0.25">
      <c r="A102" s="25" t="s">
        <v>180</v>
      </c>
      <c r="B102" s="17" t="s">
        <v>96</v>
      </c>
      <c r="C102" s="17"/>
      <c r="D102" s="17">
        <v>732</v>
      </c>
      <c r="E102" s="16" t="s">
        <v>26</v>
      </c>
      <c r="F102" s="17" t="s">
        <v>58</v>
      </c>
      <c r="G102" s="16" t="s">
        <v>17</v>
      </c>
      <c r="H102" s="17" t="s">
        <v>18</v>
      </c>
      <c r="I102" s="18">
        <f>I103</f>
        <v>372008.6</v>
      </c>
      <c r="J102" s="18">
        <f>J103</f>
        <v>135565.1</v>
      </c>
      <c r="K102" s="18">
        <f t="shared" ref="K102:L102" si="37">K103</f>
        <v>116946.5</v>
      </c>
      <c r="L102" s="18">
        <f t="shared" si="37"/>
        <v>119497</v>
      </c>
      <c r="M102" s="6"/>
    </row>
    <row r="103" spans="1:13" ht="75" customHeight="1" x14ac:dyDescent="0.25">
      <c r="A103" s="25"/>
      <c r="B103" s="17" t="s">
        <v>137</v>
      </c>
      <c r="C103" s="17"/>
      <c r="D103" s="17">
        <v>732</v>
      </c>
      <c r="E103" s="16" t="s">
        <v>26</v>
      </c>
      <c r="F103" s="17" t="s">
        <v>58</v>
      </c>
      <c r="G103" s="16" t="s">
        <v>17</v>
      </c>
      <c r="H103" s="17" t="s">
        <v>18</v>
      </c>
      <c r="I103" s="18">
        <f>I104+I105+I109+I111+I107</f>
        <v>372008.6</v>
      </c>
      <c r="J103" s="18">
        <f>J104+J105+J109+J111+J107</f>
        <v>135565.1</v>
      </c>
      <c r="K103" s="18">
        <f t="shared" ref="K103:L103" si="38">K104+K105+K109+K111</f>
        <v>116946.5</v>
      </c>
      <c r="L103" s="18">
        <f t="shared" si="38"/>
        <v>119497</v>
      </c>
      <c r="M103" s="6"/>
    </row>
    <row r="104" spans="1:13" ht="48" customHeight="1" x14ac:dyDescent="0.25">
      <c r="A104" s="16" t="s">
        <v>181</v>
      </c>
      <c r="B104" s="17" t="s">
        <v>97</v>
      </c>
      <c r="C104" s="17"/>
      <c r="D104" s="17">
        <v>732</v>
      </c>
      <c r="E104" s="16" t="s">
        <v>59</v>
      </c>
      <c r="F104" s="17" t="s">
        <v>60</v>
      </c>
      <c r="G104" s="16" t="s">
        <v>28</v>
      </c>
      <c r="H104" s="12" t="s">
        <v>22</v>
      </c>
      <c r="I104" s="13">
        <f>SUM(J104:L104)</f>
        <v>600</v>
      </c>
      <c r="J104" s="13">
        <v>200</v>
      </c>
      <c r="K104" s="13">
        <v>200</v>
      </c>
      <c r="L104" s="13">
        <v>200</v>
      </c>
      <c r="M104" s="6"/>
    </row>
    <row r="105" spans="1:13" ht="48" customHeight="1" x14ac:dyDescent="0.25">
      <c r="A105" s="36" t="s">
        <v>182</v>
      </c>
      <c r="B105" s="39" t="s">
        <v>98</v>
      </c>
      <c r="C105" s="39" t="s">
        <v>69</v>
      </c>
      <c r="D105" s="39">
        <v>732</v>
      </c>
      <c r="E105" s="36" t="s">
        <v>24</v>
      </c>
      <c r="F105" s="39" t="s">
        <v>61</v>
      </c>
      <c r="G105" s="36" t="s">
        <v>147</v>
      </c>
      <c r="H105" s="12" t="s">
        <v>22</v>
      </c>
      <c r="I105" s="13">
        <f>SUM(J105:L105)</f>
        <v>213359.19999999998</v>
      </c>
      <c r="J105" s="13">
        <f>66882.3-26.4</f>
        <v>66855.900000000009</v>
      </c>
      <c r="K105" s="13">
        <f>71976.4</f>
        <v>71976.399999999994</v>
      </c>
      <c r="L105" s="13">
        <f>74526.9</f>
        <v>74526.899999999994</v>
      </c>
      <c r="M105" s="6"/>
    </row>
    <row r="106" spans="1:13" ht="75" customHeight="1" x14ac:dyDescent="0.25">
      <c r="A106" s="37"/>
      <c r="B106" s="40"/>
      <c r="C106" s="40"/>
      <c r="D106" s="40"/>
      <c r="E106" s="37"/>
      <c r="F106" s="40"/>
      <c r="G106" s="38"/>
      <c r="H106" s="12" t="s">
        <v>122</v>
      </c>
      <c r="I106" s="13">
        <f>SUM(J106:L106)</f>
        <v>213359.19999999998</v>
      </c>
      <c r="J106" s="13">
        <f>66882.3-26.4</f>
        <v>66855.900000000009</v>
      </c>
      <c r="K106" s="13">
        <f>71976.4</f>
        <v>71976.399999999994</v>
      </c>
      <c r="L106" s="13">
        <f>74526.9</f>
        <v>74526.899999999994</v>
      </c>
      <c r="M106" s="6"/>
    </row>
    <row r="107" spans="1:13" ht="75" customHeight="1" x14ac:dyDescent="0.25">
      <c r="A107" s="37"/>
      <c r="B107" s="40"/>
      <c r="C107" s="40"/>
      <c r="D107" s="40"/>
      <c r="E107" s="37"/>
      <c r="F107" s="40"/>
      <c r="G107" s="36" t="s">
        <v>148</v>
      </c>
      <c r="H107" s="12" t="s">
        <v>64</v>
      </c>
      <c r="I107" s="13">
        <f>SUM(J107:L107)</f>
        <v>26.4</v>
      </c>
      <c r="J107" s="13">
        <f>26.4</f>
        <v>26.4</v>
      </c>
      <c r="K107" s="13">
        <v>0</v>
      </c>
      <c r="L107" s="13">
        <v>0</v>
      </c>
      <c r="M107" s="6"/>
    </row>
    <row r="108" spans="1:13" ht="75" customHeight="1" x14ac:dyDescent="0.25">
      <c r="A108" s="38"/>
      <c r="B108" s="41"/>
      <c r="C108" s="41"/>
      <c r="D108" s="41"/>
      <c r="E108" s="38"/>
      <c r="F108" s="41"/>
      <c r="G108" s="38"/>
      <c r="H108" s="12" t="s">
        <v>122</v>
      </c>
      <c r="I108" s="13">
        <f>SUM(J108:L108)</f>
        <v>26.4</v>
      </c>
      <c r="J108" s="13">
        <f>26.4</f>
        <v>26.4</v>
      </c>
      <c r="K108" s="13">
        <v>0</v>
      </c>
      <c r="L108" s="13">
        <v>0</v>
      </c>
      <c r="M108" s="6"/>
    </row>
    <row r="109" spans="1:13" ht="30" customHeight="1" x14ac:dyDescent="0.25">
      <c r="A109" s="36" t="s">
        <v>183</v>
      </c>
      <c r="B109" s="39" t="s">
        <v>23</v>
      </c>
      <c r="C109" s="39" t="s">
        <v>69</v>
      </c>
      <c r="D109" s="39">
        <v>732</v>
      </c>
      <c r="E109" s="36" t="s">
        <v>24</v>
      </c>
      <c r="F109" s="39" t="s">
        <v>105</v>
      </c>
      <c r="G109" s="39">
        <v>611</v>
      </c>
      <c r="H109" s="12" t="s">
        <v>21</v>
      </c>
      <c r="I109" s="13">
        <f t="shared" ref="I109" si="39">SUM(J109:L109)</f>
        <v>137480</v>
      </c>
      <c r="J109" s="13">
        <v>59580</v>
      </c>
      <c r="K109" s="13">
        <f>38950</f>
        <v>38950</v>
      </c>
      <c r="L109" s="13">
        <f>38950</f>
        <v>38950</v>
      </c>
      <c r="M109" s="6"/>
    </row>
    <row r="110" spans="1:13" ht="60" x14ac:dyDescent="0.25">
      <c r="A110" s="37"/>
      <c r="B110" s="40"/>
      <c r="C110" s="40"/>
      <c r="D110" s="41"/>
      <c r="E110" s="38"/>
      <c r="F110" s="41"/>
      <c r="G110" s="41"/>
      <c r="H110" s="12" t="s">
        <v>123</v>
      </c>
      <c r="I110" s="13">
        <f>SUM(J110:L110)</f>
        <v>137480</v>
      </c>
      <c r="J110" s="13">
        <v>59580</v>
      </c>
      <c r="K110" s="13">
        <f>38950</f>
        <v>38950</v>
      </c>
      <c r="L110" s="13">
        <f>38950</f>
        <v>38950</v>
      </c>
      <c r="M110" s="6"/>
    </row>
    <row r="111" spans="1:13" ht="30" x14ac:dyDescent="0.25">
      <c r="A111" s="37"/>
      <c r="B111" s="40"/>
      <c r="C111" s="40"/>
      <c r="D111" s="39">
        <v>732</v>
      </c>
      <c r="E111" s="36" t="s">
        <v>24</v>
      </c>
      <c r="F111" s="39" t="s">
        <v>106</v>
      </c>
      <c r="G111" s="39">
        <v>611</v>
      </c>
      <c r="H111" s="12" t="s">
        <v>22</v>
      </c>
      <c r="I111" s="13">
        <f>SUM(J111:L111)</f>
        <v>20543</v>
      </c>
      <c r="J111" s="13">
        <v>8902.7999999999993</v>
      </c>
      <c r="K111" s="13">
        <f>5820.1</f>
        <v>5820.1</v>
      </c>
      <c r="L111" s="13">
        <f>5820.1</f>
        <v>5820.1</v>
      </c>
      <c r="M111" s="6"/>
    </row>
    <row r="112" spans="1:13" ht="60" x14ac:dyDescent="0.25">
      <c r="A112" s="38"/>
      <c r="B112" s="41"/>
      <c r="C112" s="41"/>
      <c r="D112" s="41"/>
      <c r="E112" s="38"/>
      <c r="F112" s="41"/>
      <c r="G112" s="41"/>
      <c r="H112" s="12" t="s">
        <v>122</v>
      </c>
      <c r="I112" s="13">
        <f>SUM(J112:L112)</f>
        <v>20543</v>
      </c>
      <c r="J112" s="13">
        <v>8902.7999999999993</v>
      </c>
      <c r="K112" s="13">
        <f>5820.1</f>
        <v>5820.1</v>
      </c>
      <c r="L112" s="13">
        <f>5820.1</f>
        <v>5820.1</v>
      </c>
      <c r="M112" s="6"/>
    </row>
    <row r="113" spans="1:13" ht="15" customHeight="1" x14ac:dyDescent="0.25">
      <c r="A113" s="53" t="s">
        <v>194</v>
      </c>
      <c r="B113" s="54"/>
      <c r="C113" s="54"/>
      <c r="D113" s="54"/>
      <c r="E113" s="54"/>
      <c r="F113" s="54"/>
      <c r="G113" s="55"/>
      <c r="H113" s="12" t="s">
        <v>18</v>
      </c>
      <c r="I113" s="13">
        <f>I102</f>
        <v>372008.6</v>
      </c>
      <c r="J113" s="13">
        <f>J102</f>
        <v>135565.1</v>
      </c>
      <c r="K113" s="13">
        <f>K102</f>
        <v>116946.5</v>
      </c>
      <c r="L113" s="13">
        <f>L102</f>
        <v>119497</v>
      </c>
      <c r="M113" s="6"/>
    </row>
    <row r="114" spans="1:13" ht="30" x14ac:dyDescent="0.25">
      <c r="A114" s="56"/>
      <c r="B114" s="57"/>
      <c r="C114" s="57"/>
      <c r="D114" s="57"/>
      <c r="E114" s="57"/>
      <c r="F114" s="57"/>
      <c r="G114" s="58"/>
      <c r="H114" s="12" t="s">
        <v>21</v>
      </c>
      <c r="I114" s="13">
        <f>I109</f>
        <v>137480</v>
      </c>
      <c r="J114" s="13">
        <f t="shared" ref="J114:L114" si="40">J109</f>
        <v>59580</v>
      </c>
      <c r="K114" s="13">
        <f t="shared" si="40"/>
        <v>38950</v>
      </c>
      <c r="L114" s="13">
        <f t="shared" si="40"/>
        <v>38950</v>
      </c>
      <c r="M114" s="6"/>
    </row>
    <row r="115" spans="1:13" ht="60" x14ac:dyDescent="0.25">
      <c r="A115" s="56"/>
      <c r="B115" s="57"/>
      <c r="C115" s="57"/>
      <c r="D115" s="57"/>
      <c r="E115" s="57"/>
      <c r="F115" s="57"/>
      <c r="G115" s="58"/>
      <c r="H115" s="12" t="s">
        <v>123</v>
      </c>
      <c r="I115" s="13">
        <f>I110</f>
        <v>137480</v>
      </c>
      <c r="J115" s="13">
        <f t="shared" ref="J115:L115" si="41">J110</f>
        <v>59580</v>
      </c>
      <c r="K115" s="13">
        <f t="shared" si="41"/>
        <v>38950</v>
      </c>
      <c r="L115" s="13">
        <f t="shared" si="41"/>
        <v>38950</v>
      </c>
      <c r="M115" s="6"/>
    </row>
    <row r="116" spans="1:13" ht="30" x14ac:dyDescent="0.25">
      <c r="A116" s="56"/>
      <c r="B116" s="57"/>
      <c r="C116" s="57"/>
      <c r="D116" s="57"/>
      <c r="E116" s="57"/>
      <c r="F116" s="57"/>
      <c r="G116" s="58"/>
      <c r="H116" s="12" t="s">
        <v>64</v>
      </c>
      <c r="I116" s="13">
        <f>I111+I105+I104+I107</f>
        <v>234528.59999999998</v>
      </c>
      <c r="J116" s="13">
        <f t="shared" ref="J116:L116" si="42">J111+J105+J104+J107</f>
        <v>75985.100000000006</v>
      </c>
      <c r="K116" s="13">
        <f t="shared" si="42"/>
        <v>77996.5</v>
      </c>
      <c r="L116" s="13">
        <f t="shared" si="42"/>
        <v>80547</v>
      </c>
      <c r="M116" s="6"/>
    </row>
    <row r="117" spans="1:13" ht="60" x14ac:dyDescent="0.25">
      <c r="A117" s="59"/>
      <c r="B117" s="60"/>
      <c r="C117" s="60"/>
      <c r="D117" s="60"/>
      <c r="E117" s="60"/>
      <c r="F117" s="60"/>
      <c r="G117" s="61"/>
      <c r="H117" s="12" t="s">
        <v>122</v>
      </c>
      <c r="I117" s="13">
        <f>I112+I106+I108</f>
        <v>233928.59999999998</v>
      </c>
      <c r="J117" s="13">
        <f t="shared" ref="J117:L117" si="43">J112+J106+J108</f>
        <v>75785.100000000006</v>
      </c>
      <c r="K117" s="13">
        <f t="shared" si="43"/>
        <v>77796.5</v>
      </c>
      <c r="L117" s="13">
        <f t="shared" si="43"/>
        <v>80347</v>
      </c>
      <c r="M117" s="6"/>
    </row>
    <row r="118" spans="1:13" ht="15" customHeight="1" x14ac:dyDescent="0.25">
      <c r="A118" s="52" t="s">
        <v>65</v>
      </c>
      <c r="B118" s="52"/>
      <c r="C118" s="52"/>
      <c r="D118" s="52"/>
      <c r="E118" s="52"/>
      <c r="F118" s="52"/>
      <c r="G118" s="52"/>
      <c r="H118" s="12" t="s">
        <v>11</v>
      </c>
      <c r="I118" s="13">
        <f>I120+I119+I122</f>
        <v>819738.94500000007</v>
      </c>
      <c r="J118" s="13">
        <f>J120+J119+J122</f>
        <v>377473.64500000002</v>
      </c>
      <c r="K118" s="13">
        <f>K120+K119+K122</f>
        <v>218113.8</v>
      </c>
      <c r="L118" s="13">
        <f t="shared" ref="L118" si="44">L120+L119+L122</f>
        <v>224151.5</v>
      </c>
      <c r="M118" s="6"/>
    </row>
    <row r="119" spans="1:13" ht="30" x14ac:dyDescent="0.25">
      <c r="A119" s="52"/>
      <c r="B119" s="52"/>
      <c r="C119" s="52"/>
      <c r="D119" s="52"/>
      <c r="E119" s="52"/>
      <c r="F119" s="52"/>
      <c r="G119" s="52"/>
      <c r="H119" s="12" t="s">
        <v>20</v>
      </c>
      <c r="I119" s="13">
        <f>I24</f>
        <v>81270.5</v>
      </c>
      <c r="J119" s="13">
        <f>J24</f>
        <v>81270.5</v>
      </c>
      <c r="K119" s="13">
        <f>K24</f>
        <v>0</v>
      </c>
      <c r="L119" s="13">
        <f>L24</f>
        <v>0</v>
      </c>
      <c r="M119" s="6"/>
    </row>
    <row r="120" spans="1:13" ht="30" x14ac:dyDescent="0.25">
      <c r="A120" s="52"/>
      <c r="B120" s="52"/>
      <c r="C120" s="52"/>
      <c r="D120" s="52"/>
      <c r="E120" s="52"/>
      <c r="F120" s="52"/>
      <c r="G120" s="52"/>
      <c r="H120" s="12" t="s">
        <v>21</v>
      </c>
      <c r="I120" s="13">
        <f>I114+I25+I97+I44</f>
        <v>152810.00000000003</v>
      </c>
      <c r="J120" s="13">
        <f>J114+J25+J97+J44</f>
        <v>74910</v>
      </c>
      <c r="K120" s="13">
        <f t="shared" ref="K120:L120" si="45">K114+K25+K97+K44</f>
        <v>38950</v>
      </c>
      <c r="L120" s="13">
        <f t="shared" si="45"/>
        <v>38950</v>
      </c>
      <c r="M120" s="6"/>
    </row>
    <row r="121" spans="1:13" ht="60" x14ac:dyDescent="0.25">
      <c r="A121" s="52"/>
      <c r="B121" s="52"/>
      <c r="C121" s="52"/>
      <c r="D121" s="52"/>
      <c r="E121" s="52"/>
      <c r="F121" s="52"/>
      <c r="G121" s="52"/>
      <c r="H121" s="12" t="s">
        <v>123</v>
      </c>
      <c r="I121" s="13">
        <f>I110</f>
        <v>137480</v>
      </c>
      <c r="J121" s="13">
        <f>J110</f>
        <v>59580</v>
      </c>
      <c r="K121" s="13">
        <f>K110</f>
        <v>38950</v>
      </c>
      <c r="L121" s="13">
        <f t="shared" ref="L121" si="46">L110</f>
        <v>38950</v>
      </c>
      <c r="M121" s="6"/>
    </row>
    <row r="122" spans="1:13" ht="30" x14ac:dyDescent="0.25">
      <c r="A122" s="52"/>
      <c r="B122" s="52"/>
      <c r="C122" s="52"/>
      <c r="D122" s="52"/>
      <c r="E122" s="52"/>
      <c r="F122" s="52"/>
      <c r="G122" s="52"/>
      <c r="H122" s="12" t="s">
        <v>22</v>
      </c>
      <c r="I122" s="13">
        <f>I116+I98+I86+I78+I67+I57+I35+I26+I45</f>
        <v>585658.44500000007</v>
      </c>
      <c r="J122" s="13">
        <f>J116+J98+J86+J78+J67+J57+J35+J26+J45</f>
        <v>221293.14500000002</v>
      </c>
      <c r="K122" s="13">
        <f t="shared" ref="K122:L122" si="47">K116+K98+K86+K78+K67+K57+K35+K26+K45</f>
        <v>179163.8</v>
      </c>
      <c r="L122" s="13">
        <f t="shared" si="47"/>
        <v>185201.5</v>
      </c>
      <c r="M122" s="6"/>
    </row>
    <row r="123" spans="1:13" ht="60" x14ac:dyDescent="0.25">
      <c r="A123" s="52"/>
      <c r="B123" s="52"/>
      <c r="C123" s="52"/>
      <c r="D123" s="52"/>
      <c r="E123" s="52"/>
      <c r="F123" s="52"/>
      <c r="G123" s="52"/>
      <c r="H123" s="12" t="s">
        <v>122</v>
      </c>
      <c r="I123" s="13">
        <f>I112+I106+I108</f>
        <v>233928.59999999998</v>
      </c>
      <c r="J123" s="13">
        <f t="shared" ref="J123:L123" si="48">J112+J106+J108</f>
        <v>75785.100000000006</v>
      </c>
      <c r="K123" s="13">
        <f t="shared" si="48"/>
        <v>77796.5</v>
      </c>
      <c r="L123" s="13">
        <f t="shared" si="48"/>
        <v>80347</v>
      </c>
      <c r="M123" s="6"/>
    </row>
    <row r="124" spans="1:13" x14ac:dyDescent="0.25">
      <c r="M124" s="6"/>
    </row>
    <row r="125" spans="1:13" ht="48" customHeight="1" x14ac:dyDescent="0.25">
      <c r="B125" s="50" t="s">
        <v>71</v>
      </c>
      <c r="C125" s="50"/>
      <c r="D125" s="50"/>
      <c r="E125" s="50"/>
      <c r="F125" s="50"/>
      <c r="G125" s="50"/>
      <c r="J125" s="51" t="s">
        <v>72</v>
      </c>
      <c r="K125" s="51"/>
    </row>
  </sheetData>
  <mergeCells count="113">
    <mergeCell ref="A113:G117"/>
    <mergeCell ref="A99:L99"/>
    <mergeCell ref="G105:G106"/>
    <mergeCell ref="D109:D110"/>
    <mergeCell ref="E109:E110"/>
    <mergeCell ref="F109:F110"/>
    <mergeCell ref="G109:G110"/>
    <mergeCell ref="B109:B112"/>
    <mergeCell ref="C109:C112"/>
    <mergeCell ref="A100:L100"/>
    <mergeCell ref="B125:G125"/>
    <mergeCell ref="A49:A50"/>
    <mergeCell ref="A88:L88"/>
    <mergeCell ref="A89:L89"/>
    <mergeCell ref="C83:C84"/>
    <mergeCell ref="C62:C65"/>
    <mergeCell ref="A61:A62"/>
    <mergeCell ref="A82:A83"/>
    <mergeCell ref="A51:A52"/>
    <mergeCell ref="B51:B52"/>
    <mergeCell ref="A59:L59"/>
    <mergeCell ref="A60:L60"/>
    <mergeCell ref="A69:L69"/>
    <mergeCell ref="A102:A103"/>
    <mergeCell ref="J125:K125"/>
    <mergeCell ref="D111:D112"/>
    <mergeCell ref="E111:E112"/>
    <mergeCell ref="F111:F112"/>
    <mergeCell ref="G111:G112"/>
    <mergeCell ref="A109:A112"/>
    <mergeCell ref="A87:L87"/>
    <mergeCell ref="A118:G123"/>
    <mergeCell ref="A90:A91"/>
    <mergeCell ref="A77:G78"/>
    <mergeCell ref="A27:L27"/>
    <mergeCell ref="C14:C18"/>
    <mergeCell ref="L32:L33"/>
    <mergeCell ref="I32:I33"/>
    <mergeCell ref="A34:G35"/>
    <mergeCell ref="A23:G26"/>
    <mergeCell ref="A12:A13"/>
    <mergeCell ref="E16:E18"/>
    <mergeCell ref="A15:A18"/>
    <mergeCell ref="D16:D18"/>
    <mergeCell ref="B16:B18"/>
    <mergeCell ref="C32:C33"/>
    <mergeCell ref="A19:A20"/>
    <mergeCell ref="A28:L28"/>
    <mergeCell ref="A29:L29"/>
    <mergeCell ref="A3:L3"/>
    <mergeCell ref="A4:A6"/>
    <mergeCell ref="B4:B6"/>
    <mergeCell ref="C4:C6"/>
    <mergeCell ref="F5:F6"/>
    <mergeCell ref="G5:G6"/>
    <mergeCell ref="I5:I6"/>
    <mergeCell ref="F16:F18"/>
    <mergeCell ref="G16:G18"/>
    <mergeCell ref="D4:G4"/>
    <mergeCell ref="I4:L4"/>
    <mergeCell ref="A8:L8"/>
    <mergeCell ref="A9:L10"/>
    <mergeCell ref="A11:L11"/>
    <mergeCell ref="E5:E6"/>
    <mergeCell ref="J5:L5"/>
    <mergeCell ref="D5:D6"/>
    <mergeCell ref="G107:G108"/>
    <mergeCell ref="F105:F108"/>
    <mergeCell ref="E105:E108"/>
    <mergeCell ref="D105:D108"/>
    <mergeCell ref="C105:C108"/>
    <mergeCell ref="B105:B108"/>
    <mergeCell ref="A105:A108"/>
    <mergeCell ref="A101:L101"/>
    <mergeCell ref="A30:A31"/>
    <mergeCell ref="B32:B33"/>
    <mergeCell ref="D32:D33"/>
    <mergeCell ref="E32:E33"/>
    <mergeCell ref="F32:F33"/>
    <mergeCell ref="G32:G33"/>
    <mergeCell ref="H32:H33"/>
    <mergeCell ref="J32:J33"/>
    <mergeCell ref="A32:A33"/>
    <mergeCell ref="K32:K33"/>
    <mergeCell ref="A70:L70"/>
    <mergeCell ref="A80:L80"/>
    <mergeCell ref="A81:L81"/>
    <mergeCell ref="C72:C76"/>
    <mergeCell ref="A71:A72"/>
    <mergeCell ref="A47:L47"/>
    <mergeCell ref="A36:L36"/>
    <mergeCell ref="A37:L37"/>
    <mergeCell ref="A38:L38"/>
    <mergeCell ref="A41:A42"/>
    <mergeCell ref="B41:B42"/>
    <mergeCell ref="C41:C42"/>
    <mergeCell ref="A96:G98"/>
    <mergeCell ref="A43:G45"/>
    <mergeCell ref="A85:G86"/>
    <mergeCell ref="A66:G67"/>
    <mergeCell ref="A56:G57"/>
    <mergeCell ref="A73:A75"/>
    <mergeCell ref="B73:B75"/>
    <mergeCell ref="A79:L79"/>
    <mergeCell ref="A46:L46"/>
    <mergeCell ref="A58:L58"/>
    <mergeCell ref="A68:L68"/>
    <mergeCell ref="A48:L48"/>
    <mergeCell ref="A63:A64"/>
    <mergeCell ref="B63:B64"/>
    <mergeCell ref="D63:D64"/>
    <mergeCell ref="E63:E64"/>
    <mergeCell ref="F63:F64"/>
  </mergeCells>
  <printOptions horizontalCentered="1" verticalCentered="1"/>
  <pageMargins left="3.937007874015748E-2" right="3.937007874015748E-2" top="0.19685039370078741" bottom="0.19685039370078741" header="0.11811023622047244" footer="0.1181102362204724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Формулы для работы</vt:lpstr>
      <vt:lpstr>'Формулы для работы'!Область_печати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Едачева Ольга Викторовна</cp:lastModifiedBy>
  <cp:lastPrinted>2023-04-12T06:37:17Z</cp:lastPrinted>
  <dcterms:created xsi:type="dcterms:W3CDTF">2021-11-18T08:06:49Z</dcterms:created>
  <dcterms:modified xsi:type="dcterms:W3CDTF">2023-04-12T06:37:58Z</dcterms:modified>
</cp:coreProperties>
</file>