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10\workplace\Нормативные документы\Постановления\2022\12\Р_629_О\"/>
    </mc:Choice>
  </mc:AlternateContent>
  <bookViews>
    <workbookView xWindow="0" yWindow="0" windowWidth="28800" windowHeight="124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0" i="4" l="1"/>
  <c r="I159" i="4" l="1"/>
  <c r="I160" i="4"/>
  <c r="I158" i="4"/>
  <c r="J156" i="4"/>
  <c r="J155" i="4"/>
  <c r="J104" i="4"/>
  <c r="I53" i="4" l="1"/>
  <c r="I54" i="4"/>
  <c r="I57" i="4"/>
  <c r="I66" i="4"/>
  <c r="I67" i="4"/>
  <c r="I84" i="4"/>
  <c r="I92" i="4"/>
  <c r="I100" i="4"/>
  <c r="I112" i="4"/>
  <c r="I114" i="4"/>
  <c r="I115" i="4"/>
  <c r="I124" i="4"/>
  <c r="I141" i="4"/>
  <c r="I142" i="4"/>
  <c r="I139" i="4"/>
  <c r="I140" i="4"/>
  <c r="I155" i="4"/>
  <c r="I156" i="4"/>
  <c r="I153" i="4" s="1"/>
  <c r="I77" i="4"/>
  <c r="I79" i="4"/>
  <c r="I78" i="4"/>
  <c r="I91" i="4"/>
  <c r="I85" i="4"/>
  <c r="I86" i="4"/>
  <c r="I87" i="4"/>
  <c r="I88" i="4"/>
  <c r="I89" i="4"/>
  <c r="I90" i="4"/>
  <c r="I82" i="4"/>
  <c r="I80" i="4"/>
  <c r="I83" i="4"/>
  <c r="J75" i="4" l="1"/>
  <c r="J76" i="4"/>
  <c r="L104" i="4"/>
  <c r="K104" i="4"/>
  <c r="I104" i="4" s="1"/>
  <c r="L103" i="4"/>
  <c r="K103" i="4"/>
  <c r="J103" i="4"/>
  <c r="L101" i="4"/>
  <c r="K101" i="4"/>
  <c r="J101" i="4"/>
  <c r="J123" i="4"/>
  <c r="I123" i="4" s="1"/>
  <c r="J111" i="4"/>
  <c r="J58" i="4"/>
  <c r="I58" i="4" s="1"/>
  <c r="J41" i="4"/>
  <c r="I41" i="4" s="1"/>
  <c r="J40" i="4"/>
  <c r="I40" i="4" s="1"/>
  <c r="K17" i="4"/>
  <c r="K16" i="4"/>
  <c r="J157" i="4"/>
  <c r="J35" i="4"/>
  <c r="I103" i="4" l="1"/>
  <c r="I101" i="4"/>
  <c r="J152" i="4"/>
  <c r="I157" i="4"/>
  <c r="I152" i="4" s="1"/>
  <c r="J74" i="4"/>
  <c r="J94" i="4"/>
  <c r="J81" i="4"/>
  <c r="I81" i="4" s="1"/>
  <c r="K113" i="4" l="1"/>
  <c r="I113" i="4" s="1"/>
  <c r="K25" i="4"/>
  <c r="I25" i="4" s="1"/>
  <c r="I24" i="4" s="1"/>
  <c r="I23" i="4" s="1"/>
  <c r="J125" i="4"/>
  <c r="I125" i="4" s="1"/>
  <c r="I122" i="4" s="1"/>
  <c r="J102" i="4"/>
  <c r="I38" i="4"/>
  <c r="J38" i="4"/>
  <c r="I102" i="4" l="1"/>
  <c r="J99" i="4"/>
  <c r="K24" i="4"/>
  <c r="I35" i="4"/>
  <c r="I43" i="4" l="1"/>
  <c r="I34" i="4"/>
  <c r="I39" i="4"/>
  <c r="I45" i="4"/>
  <c r="I33" i="4" l="1"/>
  <c r="I42" i="4" s="1"/>
  <c r="J167" i="4" l="1"/>
  <c r="J182" i="4"/>
  <c r="J153" i="4"/>
  <c r="J34" i="4"/>
  <c r="J33" i="4" s="1"/>
  <c r="J42" i="4" s="1"/>
  <c r="I149" i="4"/>
  <c r="J17" i="4"/>
  <c r="J16" i="4"/>
  <c r="J132" i="4"/>
  <c r="I132" i="4" s="1"/>
  <c r="I131" i="4" s="1"/>
  <c r="J18" i="4" l="1"/>
  <c r="I18" i="4" s="1"/>
  <c r="J127" i="4"/>
  <c r="I127" i="4"/>
  <c r="I106" i="4" l="1"/>
  <c r="I17" i="4"/>
  <c r="I16" i="4"/>
  <c r="K111" i="4"/>
  <c r="I111" i="4" s="1"/>
  <c r="J110" i="4"/>
  <c r="K76" i="4"/>
  <c r="L76" i="4"/>
  <c r="K75" i="4"/>
  <c r="L75" i="4"/>
  <c r="K94" i="4" l="1"/>
  <c r="I75" i="4"/>
  <c r="I94" i="4" s="1"/>
  <c r="I76" i="4"/>
  <c r="I95" i="4" s="1"/>
  <c r="J178" i="4" l="1"/>
  <c r="K178" i="4"/>
  <c r="L178" i="4"/>
  <c r="I178" i="4"/>
  <c r="J177" i="4"/>
  <c r="K177" i="4"/>
  <c r="L177" i="4"/>
  <c r="I177" i="4"/>
  <c r="J173" i="4"/>
  <c r="J172" i="4" s="1"/>
  <c r="J176" i="4" s="1"/>
  <c r="K173" i="4"/>
  <c r="K172" i="4" s="1"/>
  <c r="K176" i="4" s="1"/>
  <c r="L173" i="4"/>
  <c r="L172" i="4" s="1"/>
  <c r="L176" i="4" s="1"/>
  <c r="I173" i="4"/>
  <c r="I172" i="4" s="1"/>
  <c r="I176" i="4" s="1"/>
  <c r="J169" i="4"/>
  <c r="J184" i="4" s="1"/>
  <c r="K169" i="4"/>
  <c r="L169" i="4"/>
  <c r="I169" i="4"/>
  <c r="J168" i="4"/>
  <c r="K168" i="4"/>
  <c r="L168" i="4"/>
  <c r="I168" i="4"/>
  <c r="I167" i="4"/>
  <c r="I166" i="4"/>
  <c r="K153" i="4"/>
  <c r="L153" i="4"/>
  <c r="K152" i="4"/>
  <c r="L152" i="4"/>
  <c r="J149" i="4"/>
  <c r="J148" i="4" s="1"/>
  <c r="J165" i="4" s="1"/>
  <c r="K149" i="4"/>
  <c r="K148" i="4" s="1"/>
  <c r="K165" i="4" s="1"/>
  <c r="L149" i="4"/>
  <c r="L148" i="4" s="1"/>
  <c r="L165" i="4" s="1"/>
  <c r="I148" i="4"/>
  <c r="I165" i="4" s="1"/>
  <c r="K167" i="4"/>
  <c r="L167" i="4"/>
  <c r="L166" i="4"/>
  <c r="K166" i="4"/>
  <c r="J166" i="4"/>
  <c r="J145" i="4"/>
  <c r="K145" i="4"/>
  <c r="L145" i="4"/>
  <c r="I145" i="4"/>
  <c r="J144" i="4"/>
  <c r="K144" i="4"/>
  <c r="L144" i="4"/>
  <c r="I144" i="4"/>
  <c r="J138" i="4"/>
  <c r="K138" i="4"/>
  <c r="K137" i="4" s="1"/>
  <c r="K143" i="4" s="1"/>
  <c r="L138" i="4"/>
  <c r="L137" i="4" s="1"/>
  <c r="L143" i="4" s="1"/>
  <c r="J134" i="4"/>
  <c r="K134" i="4"/>
  <c r="L134" i="4"/>
  <c r="I134" i="4"/>
  <c r="J131" i="4"/>
  <c r="J130" i="4" s="1"/>
  <c r="J133" i="4" s="1"/>
  <c r="K131" i="4"/>
  <c r="K130" i="4" s="1"/>
  <c r="K133" i="4" s="1"/>
  <c r="L131" i="4"/>
  <c r="L130" i="4" s="1"/>
  <c r="L133" i="4" s="1"/>
  <c r="I130" i="4"/>
  <c r="I133" i="4" s="1"/>
  <c r="K127" i="4"/>
  <c r="L127" i="4"/>
  <c r="J122" i="4"/>
  <c r="J121" i="4" s="1"/>
  <c r="J126" i="4" s="1"/>
  <c r="K122" i="4"/>
  <c r="K121" i="4" s="1"/>
  <c r="K126" i="4" s="1"/>
  <c r="L122" i="4"/>
  <c r="L121" i="4" s="1"/>
  <c r="L126" i="4" s="1"/>
  <c r="I121" i="4"/>
  <c r="I126" i="4" s="1"/>
  <c r="J118" i="4"/>
  <c r="K118" i="4"/>
  <c r="L118" i="4"/>
  <c r="I118" i="4"/>
  <c r="J117" i="4"/>
  <c r="K117" i="4"/>
  <c r="L117" i="4"/>
  <c r="I117" i="4"/>
  <c r="J109" i="4"/>
  <c r="J116" i="4" s="1"/>
  <c r="K110" i="4"/>
  <c r="L110" i="4"/>
  <c r="L109" i="4" s="1"/>
  <c r="L116" i="4" s="1"/>
  <c r="K106" i="4"/>
  <c r="L106" i="4"/>
  <c r="K99" i="4"/>
  <c r="L99" i="4"/>
  <c r="L98" i="4" s="1"/>
  <c r="L105" i="4" s="1"/>
  <c r="J95" i="4"/>
  <c r="K95" i="4"/>
  <c r="L95" i="4"/>
  <c r="J70" i="4"/>
  <c r="K70" i="4"/>
  <c r="L70" i="4"/>
  <c r="I70" i="4"/>
  <c r="L69" i="4"/>
  <c r="J69" i="4"/>
  <c r="K69" i="4"/>
  <c r="I69" i="4"/>
  <c r="J65" i="4"/>
  <c r="K65" i="4"/>
  <c r="K64" i="4" s="1"/>
  <c r="K68" i="4" s="1"/>
  <c r="L65" i="4"/>
  <c r="L64" i="4" s="1"/>
  <c r="L68" i="4" s="1"/>
  <c r="J61" i="4"/>
  <c r="K61" i="4"/>
  <c r="L61" i="4"/>
  <c r="I61" i="4"/>
  <c r="L60" i="4"/>
  <c r="K60" i="4"/>
  <c r="J60" i="4"/>
  <c r="I60" i="4"/>
  <c r="L56" i="4"/>
  <c r="L55" i="4" s="1"/>
  <c r="L52" i="4" s="1"/>
  <c r="L51" i="4" s="1"/>
  <c r="L59" i="4" s="1"/>
  <c r="K56" i="4"/>
  <c r="K55" i="4" s="1"/>
  <c r="K52" i="4" s="1"/>
  <c r="K51" i="4" s="1"/>
  <c r="K59" i="4" s="1"/>
  <c r="J56" i="4"/>
  <c r="J45" i="4"/>
  <c r="K45" i="4"/>
  <c r="L45" i="4"/>
  <c r="J43" i="4"/>
  <c r="J181" i="4" s="1"/>
  <c r="K43" i="4"/>
  <c r="L43" i="4"/>
  <c r="K34" i="4"/>
  <c r="K33" i="4" s="1"/>
  <c r="K42" i="4" s="1"/>
  <c r="L34" i="4"/>
  <c r="L33" i="4" s="1"/>
  <c r="L42" i="4" s="1"/>
  <c r="J28" i="4"/>
  <c r="K28" i="4"/>
  <c r="L28" i="4"/>
  <c r="I28" i="4"/>
  <c r="L27" i="4"/>
  <c r="K27" i="4"/>
  <c r="J27" i="4"/>
  <c r="I27" i="4"/>
  <c r="J24" i="4"/>
  <c r="J23" i="4" s="1"/>
  <c r="J29" i="4" s="1"/>
  <c r="K23" i="4"/>
  <c r="K29" i="4" s="1"/>
  <c r="L24" i="4"/>
  <c r="L23" i="4" s="1"/>
  <c r="L29" i="4" s="1"/>
  <c r="L15" i="4"/>
  <c r="L14" i="4" s="1"/>
  <c r="L13" i="4" s="1"/>
  <c r="L12" i="4" s="1"/>
  <c r="K15" i="4"/>
  <c r="K14" i="4" s="1"/>
  <c r="K13" i="4" s="1"/>
  <c r="K12" i="4" s="1"/>
  <c r="J15" i="4"/>
  <c r="J14" i="4" s="1"/>
  <c r="J13" i="4" s="1"/>
  <c r="J12" i="4" s="1"/>
  <c r="I15" i="4"/>
  <c r="I14" i="4" s="1"/>
  <c r="I13" i="4" s="1"/>
  <c r="I12" i="4" s="1"/>
  <c r="K109" i="4" l="1"/>
  <c r="K116" i="4" s="1"/>
  <c r="I110" i="4"/>
  <c r="I109" i="4" s="1"/>
  <c r="I116" i="4" s="1"/>
  <c r="K98" i="4"/>
  <c r="K105" i="4" s="1"/>
  <c r="I99" i="4"/>
  <c r="J137" i="4"/>
  <c r="J143" i="4" s="1"/>
  <c r="I138" i="4"/>
  <c r="I137" i="4" s="1"/>
  <c r="I143" i="4" s="1"/>
  <c r="J55" i="4"/>
  <c r="I56" i="4"/>
  <c r="I55" i="4" s="1"/>
  <c r="I52" i="4" s="1"/>
  <c r="I51" i="4" s="1"/>
  <c r="I59" i="4" s="1"/>
  <c r="J64" i="4"/>
  <c r="J68" i="4" s="1"/>
  <c r="I65" i="4"/>
  <c r="I64" i="4" s="1"/>
  <c r="I68" i="4" s="1"/>
  <c r="I22" i="4"/>
  <c r="I29" i="4"/>
  <c r="I26" i="4"/>
  <c r="J180" i="4"/>
  <c r="L180" i="4"/>
  <c r="I184" i="4"/>
  <c r="L184" i="4"/>
  <c r="K26" i="4"/>
  <c r="K184" i="4"/>
  <c r="I180" i="4"/>
  <c r="I181" i="4"/>
  <c r="L182" i="4"/>
  <c r="I182" i="4"/>
  <c r="K180" i="4"/>
  <c r="L74" i="4"/>
  <c r="L73" i="4" s="1"/>
  <c r="L93" i="4" s="1"/>
  <c r="K182" i="4"/>
  <c r="J26" i="4"/>
  <c r="L183" i="4"/>
  <c r="K183" i="4"/>
  <c r="K181" i="4"/>
  <c r="K74" i="4"/>
  <c r="L94" i="4"/>
  <c r="L181" i="4" s="1"/>
  <c r="L26" i="4"/>
  <c r="J73" i="4"/>
  <c r="J93" i="4" s="1"/>
  <c r="K22" i="4"/>
  <c r="L22" i="4"/>
  <c r="J22" i="4"/>
  <c r="K73" i="4" l="1"/>
  <c r="K93" i="4" s="1"/>
  <c r="I74" i="4"/>
  <c r="I73" i="4" s="1"/>
  <c r="I93" i="4" s="1"/>
  <c r="J52" i="4"/>
  <c r="J51" i="4" s="1"/>
  <c r="J59" i="4" s="1"/>
  <c r="K179" i="4"/>
  <c r="L179" i="4"/>
  <c r="J106" i="4"/>
  <c r="J183" i="4" s="1"/>
  <c r="J98" i="4"/>
  <c r="J105" i="4" s="1"/>
  <c r="I98" i="4"/>
  <c r="J179" i="4" l="1"/>
  <c r="I105" i="4"/>
  <c r="I179" i="4" s="1"/>
  <c r="I183" i="4"/>
</calcChain>
</file>

<file path=xl/sharedStrings.xml><?xml version="1.0" encoding="utf-8"?>
<sst xmlns="http://schemas.openxmlformats.org/spreadsheetml/2006/main" count="598" uniqueCount="263">
  <si>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</si>
  <si>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</si>
  <si>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</si>
  <si>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</si>
  <si>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</si>
  <si>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</si>
  <si>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</si>
  <si>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</si>
  <si>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</si>
  <si>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</si>
  <si>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</si>
  <si>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</si>
  <si>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</si>
  <si>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2022 год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</si>
  <si>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</si>
  <si>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</si>
  <si>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</si>
  <si>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</si>
  <si>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</si>
  <si>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</si>
  <si>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</si>
  <si>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</si>
  <si>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</si>
  <si>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</si>
  <si>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Осуществление дорожной деятельности в отношении автомобильных дорог общего пользования местного значения</t>
  </si>
  <si>
    <t>0409</t>
  </si>
  <si>
    <t>в том числе областной дорожный фонд</t>
  </si>
  <si>
    <t>в том числе местный дорожный фонд</t>
  </si>
  <si>
    <t>01 2 02 00000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</si>
  <si>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</si>
  <si>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0000</t>
  </si>
  <si>
    <t>01 2 02 70050</t>
  </si>
  <si>
    <t>01 2 02 S0050</t>
  </si>
  <si>
    <t>01 2 03 00000</t>
  </si>
  <si>
    <t>Замена устаревших светильников на новые энергоэффективные, монтаж самонесущих изолированных проводов</t>
  </si>
  <si>
    <t>01 2 03 70130</t>
  </si>
  <si>
    <t>01 2 03 S0130</t>
  </si>
  <si>
    <t>244</t>
  </si>
  <si>
    <t>01 2 03 71250</t>
  </si>
  <si>
    <t>01 2 03 S1250</t>
  </si>
  <si>
    <t>414</t>
  </si>
  <si>
    <t>0503</t>
  </si>
  <si>
    <t>01 2 04 00000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</si>
  <si>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</si>
  <si>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 2 04 L2990</t>
  </si>
  <si>
    <t>01 2 05 00000</t>
  </si>
  <si>
    <t>01 2 05 71580</t>
  </si>
  <si>
    <t>01 2 05 S1580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</si>
  <si>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</si>
  <si>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</si>
  <si>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</si>
  <si>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</si>
  <si>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</si>
  <si>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</si>
  <si>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</si>
  <si>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</si>
  <si>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 в 2022 году</t>
  </si>
  <si>
    <t>1003</t>
  </si>
  <si>
    <t>360</t>
  </si>
  <si>
    <t>01 4 01 20240</t>
  </si>
  <si>
    <t>01 4 02 00000</t>
  </si>
  <si>
    <t>01 4 02 0G590</t>
  </si>
  <si>
    <t>600</t>
  </si>
  <si>
    <t>01 4 02 10430</t>
  </si>
  <si>
    <t>01 4 02 10440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</si>
  <si>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</si>
  <si>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</si>
  <si>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</si>
  <si>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</si>
  <si>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</si>
  <si>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200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</si>
  <si>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</si>
  <si>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</si>
  <si>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</si>
  <si>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</si>
  <si>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</si>
  <si>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</si>
  <si>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</si>
  <si>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</si>
  <si>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01 4 08 70150</t>
  </si>
  <si>
    <t>01 4 08 S0150</t>
  </si>
  <si>
    <t>323</t>
  </si>
  <si>
    <t>01 4 09 00000</t>
  </si>
  <si>
    <t>0310</t>
  </si>
  <si>
    <t>01 4 09 10400</t>
  </si>
  <si>
    <t>01 4 09 0D590</t>
  </si>
  <si>
    <t>01 4 09 10700</t>
  </si>
  <si>
    <t>в том числе Областной дорожный фонд</t>
  </si>
  <si>
    <t>в том числе Местный дорожный фонд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</si>
  <si>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</si>
  <si>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</si>
  <si>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>в т.ч. Областной дорожный фонд</t>
  </si>
  <si>
    <t xml:space="preserve">Бюджет округа Муром </t>
  </si>
  <si>
    <t>ИТОГО ПО ПРОГРАММЕ:</t>
  </si>
  <si>
    <t>Управление "Муниципальная инспекция  администрации округа Муром"</t>
  </si>
  <si>
    <t>Управление ЖКХ</t>
  </si>
  <si>
    <t>МКУ «Управление ГО и ЧС»</t>
  </si>
  <si>
    <t>МКУ "Муромстройзаказчик"</t>
  </si>
  <si>
    <t>ЦБ УЖК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</si>
  <si>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</si>
  <si>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</si>
  <si>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</si>
  <si>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Итого по направлению (подпрограмме) 5:</t>
  </si>
  <si>
    <t>Итого по направлению (подпрограмме) 6:</t>
  </si>
  <si>
    <t>Итого по направлению (подпрограмме) 9:</t>
  </si>
  <si>
    <t>Итого по направлению (подпрограмме) 12: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</si>
  <si>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</si>
  <si>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</si>
  <si>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</si>
  <si>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</si>
  <si>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</si>
  <si>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Итого по направлению (подпрограмме) 7 :</t>
  </si>
  <si>
    <t>Итого по направлению (подпрограмме) 8 :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</si>
  <si>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</si>
  <si>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</si>
  <si>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</si>
  <si>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</si>
  <si>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</si>
  <si>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</si>
  <si>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</si>
  <si>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организациями»</t>
  </si>
  <si>
    <t>Региональный проект «Модернизация объектов теплоснабжения, водоснабжения, водоотведения и очистки сточных вод»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</si>
  <si>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</si>
  <si>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</si>
  <si>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</si>
  <si>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</si>
  <si>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</si>
  <si>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2</t>
  </si>
  <si>
    <t>5</t>
  </si>
  <si>
    <t>9</t>
  </si>
  <si>
    <t>2.1.</t>
  </si>
  <si>
    <t>4.1.</t>
  </si>
  <si>
    <t>6.1.</t>
  </si>
  <si>
    <t>Региональный проект «Энергосбережение и повышение энергетической эффективности в энергетическом комплексе области»</t>
  </si>
  <si>
    <t>Комплекс процессных мероприятий «Обеспечение мероприятий по благоустройству и озеленению территории округа»</t>
  </si>
  <si>
    <t>Бюджетные инвестиции в объекты капитального строительства государственной (муниципальной) собственности (Строительствостанции очистки воды на Александровском водозаборе)</t>
  </si>
  <si>
    <t>Направление (подпрограмма) 1 "Чистая вода"</t>
  </si>
  <si>
    <t xml:space="preserve">Капитальные вложения в объекты государственной (муниципальной) собственности (Строительство блочно-модульной котельной по 
адресу: г. Муром, ул. Лаврентьева д.45, установленной мощ-ностью 6,45 Гкал/час)
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</si>
  <si>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</si>
  <si>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</si>
  <si>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Обслуживание прочих объектов благоустройства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</si>
  <si>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</si>
  <si>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</si>
  <si>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</si>
  <si>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</si>
  <si>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 xml:space="preserve">Комплексы процессных мероприятий </t>
  </si>
  <si>
    <t>12.1.</t>
  </si>
  <si>
    <t>12.1.1.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</si>
  <si>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</si>
  <si>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</si>
  <si>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Разработка комплексной схемы организации дорожного движения в округе Муром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</si>
  <si>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</si>
  <si>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</si>
  <si>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Комплекс процессных мероприятий "Совершенствование организации движения транспорта и пешеходрв на территории округа"</t>
  </si>
  <si>
    <t>0113</t>
  </si>
  <si>
    <t>Итого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</si>
  <si>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</si>
  <si>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Управление ЖКХ администрации округа Муром</t>
  </si>
  <si>
    <t>Управление ЖКХ администрации округа Муром, МКУ "Муромстройзаказчик"</t>
  </si>
  <si>
    <t>Модернизация (техническое перевооружение) канализаци-онного коллектора (сети) по ул. Московская (от д.№91 до д.87 и от д.№107 до перекрестка Московская-Куйбышева</t>
  </si>
  <si>
    <t>Модернизация (техническое перевооружение) канализационного коллектора (сети) по ул.Кожевники (от д.№1 до д.№2)</t>
  </si>
  <si>
    <t>Модернизация (техническое перевооружение канализационного коллектора (сети) в г.Муроме</t>
  </si>
  <si>
    <t>7.1.</t>
  </si>
  <si>
    <t>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</si>
  <si>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01 2 06 00000</t>
  </si>
  <si>
    <t>Создание мест (площадок) для накопления твердых коммунальных отходов</t>
  </si>
  <si>
    <t>01 2 06 72160</t>
  </si>
  <si>
    <t>01 2 06 S2160</t>
  </si>
  <si>
    <t>Местный бюджет</t>
  </si>
  <si>
    <t>800</t>
  </si>
  <si>
    <t>Ремонт спецоборудования для оказания помощи при дорожно-транспортных происшествиях</t>
  </si>
  <si>
    <t>01 4 09 10720</t>
  </si>
  <si>
    <t>Модернизация котельного оборудования, газификация котельных, строительство объектов коммунальной инфраструктуры</t>
  </si>
  <si>
    <t>Комплекс процессных мероприятий "Строительство, реконструкция и техническое перевооружение объектов водоснабжения и водоотведения"</t>
  </si>
  <si>
    <t>Строительство и реконструкция (модернизация) объектов муниципальной собственности</t>
  </si>
  <si>
    <t>Бюджетные инвестиции в объекты муниципальной собственности</t>
  </si>
  <si>
    <t>611</t>
  </si>
  <si>
    <t>612</t>
  </si>
  <si>
    <t>01 4 04 001000</t>
  </si>
  <si>
    <t>01 4 04 40010</t>
  </si>
  <si>
    <t>1.1.</t>
  </si>
  <si>
    <t>1.1.1.</t>
  </si>
  <si>
    <t>1.1.1.1.</t>
  </si>
  <si>
    <t>1.1.1.2.</t>
  </si>
  <si>
    <t>1.2.</t>
  </si>
  <si>
    <t>1.2.1.</t>
  </si>
  <si>
    <t>1.2.1.1.</t>
  </si>
  <si>
    <t>Модернизация (техническое перевооружение) канализационного коллектора (сети) по ул.Кожевники (от д.№5 до д.№3 по ул.Приокской)</t>
  </si>
  <si>
    <t>Модернизация (техническое перевооружение) канализационного коллектора (сети) по ул.Кожевники (от д.№2 до д.№5)</t>
  </si>
  <si>
    <t>01 4 09 72460</t>
  </si>
  <si>
    <t>01 4 09 S2460</t>
  </si>
  <si>
    <t>Задача 2:Обеспечение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</si>
  <si>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3:Экономия поставляемого ресурса в результате проведения энергосбере-гающих мероприятий.</t>
  </si>
  <si>
    <t>Задача 4 : Повышение качества освещенности улиц города, с целью обеспечения общественной безопасности и безопасности дорожного движения</t>
  </si>
  <si>
    <t>Задача 5 : Улучшение качества теплоснабжения населения округа</t>
  </si>
  <si>
    <t>Задача  6 :Обустройство мест захоронения останков погибших при защите Отечества.</t>
  </si>
  <si>
    <t>Задача 7:Строительство, реконструкция и техническое перевооружение объектов коммунальной инфраструктуры округа Муром.</t>
  </si>
  <si>
    <t>Задача  8 :Выполнение функций органами местного самоуправления и казенными учреждениями</t>
  </si>
  <si>
    <t>3.1.</t>
  </si>
  <si>
    <t>3.1.1.</t>
  </si>
  <si>
    <t>3.1.2.</t>
  </si>
  <si>
    <t>3.1.2.1.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</si>
  <si>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</si>
  <si>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</si>
  <si>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Итого по направлению (подпрограмме) 3 :</t>
  </si>
  <si>
    <t>4</t>
  </si>
  <si>
    <t>Итого по направлению (подпрограмме) 4:</t>
  </si>
  <si>
    <t>5.1.</t>
  </si>
  <si>
    <t>5.1.1.</t>
  </si>
  <si>
    <t>5.1.2.</t>
  </si>
  <si>
    <t>5.1.3.</t>
  </si>
  <si>
    <t>5.1.4.</t>
  </si>
  <si>
    <t>5.1.5.</t>
  </si>
  <si>
    <t>Направление (подпрограмма) 5 "Модернизация объектов теплоснабжения, водоснабжения, водоотведения и очистки сточных вод"</t>
  </si>
  <si>
    <t>Направление (подпрограмма) 6 "Создание условий для реализации муниципальной программы"</t>
  </si>
  <si>
    <t>6.1.1.</t>
  </si>
  <si>
    <t>6.1.2.</t>
  </si>
  <si>
    <t>6.1.3.</t>
  </si>
  <si>
    <t>6.1.4.</t>
  </si>
  <si>
    <t>Направление (подпрограмма) 7 "Обеспечение мероприятий по благоустройству и озеленению территории округа"</t>
  </si>
  <si>
    <t>7.2.</t>
  </si>
  <si>
    <t>7.3.</t>
  </si>
  <si>
    <t>Направление (подпрограмма) 8 "Техническое обслуживание и энергоснабжение сетей уличного освещения округа"</t>
  </si>
  <si>
    <t>8</t>
  </si>
  <si>
    <t>8.1.</t>
  </si>
  <si>
    <t>8.2.</t>
  </si>
  <si>
    <t>Направление(подпрограмма) 9 "Разработка комплексных схем инженерного обеспечения округа Муром"</t>
  </si>
  <si>
    <t>9.1.</t>
  </si>
  <si>
    <t>Направление (подпрограмма) 10 :Обеспечение доступности общественного транспорта для различных категорий граждан на территории округа</t>
  </si>
  <si>
    <t>10.1.</t>
  </si>
  <si>
    <t>10.2</t>
  </si>
  <si>
    <t>10.3</t>
  </si>
  <si>
    <t>10.4</t>
  </si>
  <si>
    <t>Итого по направлению (подпрограмме)  10 :</t>
  </si>
  <si>
    <t>Направление (подпрограмма) 11 "Совершенствование организации движения транспорта и пешеходов на территории округа"</t>
  </si>
  <si>
    <t>Итого по направлению (подпрограмме) 11:</t>
  </si>
  <si>
    <t>Направление (подпрограмма) 12 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</si>
  <si>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Направление (подпрограмма)  3 "Энергосбережение и повышение энергетической эффективности в энергетическом комплексе области"</t>
  </si>
  <si>
    <t>Направление (подпрограмма) 4: Военно-патриотическое воспитание детей и молодежи, развитие практики шефства воинских частей над образовательными организациями</t>
  </si>
  <si>
    <t>11.1</t>
  </si>
  <si>
    <t>7.4.</t>
  </si>
  <si>
    <t>Благоустройство территорий муниципальных образований (благоустройство территории по ул.Московская)</t>
  </si>
  <si>
    <t>01 4 02 S2210</t>
  </si>
  <si>
    <t>01 4 02 77210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</si>
  <si>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</si>
  <si>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5.1.6</t>
  </si>
  <si>
    <t>5.1.7</t>
  </si>
  <si>
    <t>5.1.8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</si>
  <si>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</si>
  <si>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</si>
  <si>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Задача13: Организация уличного освещения
Задача 14 : Поддержание технического состояния сетей уличного освещения</t>
  </si>
  <si>
    <t>Задача 15: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</si>
  <si>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16: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</si>
  <si>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17. Обеспечение безопасности дорожного движения.
Задача 18. Совершенствование организации движения транспорта и пешеходов.
 Задача 19: Обеспечение сохранности сети автомобильных дорог общего пользования местного значения.                                                                                                                                                                                                                                                                          Задача 20: Повышение технического уровня существующих автомобильных дорог общего пользования местного значения, увеличение их пропускной способности                                                                                                                                                                   Задача 21 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
Задача 22 : Определение и обоснование состава мероприятий по организации дорожного движения по основным направлениям (система организации дорожного движения,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                                                                                                                                                                                                                                   
</t>
  </si>
  <si>
    <t>Задача  23: Улучшение экологической обстановки в сфере обращения с отходами производства и потребления</t>
  </si>
  <si>
    <t xml:space="preserve">Задача 9: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3адача10:Проведение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Задача 11: Приведение в надлежащее состояние объектов благоустройства;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12: Благоустройство территорий муниципальных бразований;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</si>
  <si>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к постановлению администрации округа Муром</t>
  </si>
  <si>
    <t>11.2.</t>
  </si>
  <si>
    <t>11.3.</t>
  </si>
  <si>
    <t>11.4.</t>
  </si>
  <si>
    <t>11.5.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</si>
  <si>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</si>
  <si>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от 14.12.2022 № 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</si>
</sst>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65" fontId="6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9" fontId="4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29"/>
      <c r="C14" s="29"/>
      <c r="D14" s="29"/>
      <c r="E14" s="29"/>
      <c r="F14" s="29"/>
      <c r="G14" s="29"/>
      <c r="H14" s="29"/>
      <c r="I14" s="29"/>
      <c r="J14" s="29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9"/>
  <sheetViews>
    <sheetView tabSelected="1" zoomScale="95" zoomScaleNormal="100" workbookViewId="0">
      <selection activeCell="H2" sqref="H2:L2"/>
    </sheetView>
  </sheetViews>
  <sheetFormatPr defaultColWidth="9.140625" defaultRowHeight="15" x14ac:dyDescent="0.25"/>
  <cols>
    <col min="1" max="1" width="9.85546875" style="12" customWidth="1"/>
    <col min="2" max="2" width="27.5703125" style="18" customWidth="1"/>
    <col min="3" max="3" width="17.5703125" style="12" customWidth="1"/>
    <col min="4" max="4" width="7.85546875" style="12" customWidth="1"/>
    <col min="5" max="5" width="6.5703125" style="12" customWidth="1"/>
    <col min="6" max="6" width="14.42578125" style="12" customWidth="1"/>
    <col min="7" max="7" width="6.28515625" style="12" customWidth="1"/>
    <col min="8" max="8" width="12.7109375" style="12" customWidth="1"/>
    <col min="9" max="9" width="23.140625" style="8" customWidth="1"/>
    <col min="10" max="10" width="21.140625" style="8" customWidth="1"/>
    <col min="11" max="12" width="16.28515625" style="8" customWidth="1"/>
    <col min="13" max="13" width="17" style="12" customWidth="1"/>
    <col min="14" max="14" width="12.42578125" style="12" bestFit="1" customWidth="1"/>
    <col min="15" max="16384" width="9.140625" style="12"/>
  </cols>
  <sheetData>
    <row r="1" spans="1:13" s="1" customFormat="1" x14ac:dyDescent="0.25">
      <c r="B1" s="2"/>
      <c r="H1" s="76" t="s">
        <v>256</v>
      </c>
      <c r="I1" s="76"/>
      <c r="J1" s="76"/>
      <c r="K1" s="76"/>
      <c r="L1" s="76"/>
    </row>
    <row r="2" spans="1:13" s="1" customFormat="1" ht="18" customHeight="1" x14ac:dyDescent="0.25">
      <c r="B2" s="2"/>
      <c r="H2" s="76" t="s">
        <v>262</v>
      </c>
      <c r="I2" s="76"/>
      <c r="J2" s="76"/>
      <c r="K2" s="76"/>
      <c r="L2" s="76"/>
    </row>
    <row r="3" spans="1:13" s="3" customFormat="1" x14ac:dyDescent="0.25">
      <c r="A3" s="77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s="4" customFormat="1" ht="45" x14ac:dyDescent="0.25">
      <c r="A4" s="35" t="s">
        <v>1</v>
      </c>
      <c r="B4" s="35" t="s">
        <v>2</v>
      </c>
      <c r="C4" s="35" t="s">
        <v>3</v>
      </c>
      <c r="D4" s="37" t="s">
        <v>4</v>
      </c>
      <c r="E4" s="37"/>
      <c r="F4" s="37"/>
      <c r="G4" s="37"/>
      <c r="H4" s="22" t="s">
        <v>9</v>
      </c>
      <c r="I4" s="75" t="s">
        <v>10</v>
      </c>
      <c r="J4" s="75"/>
      <c r="K4" s="75"/>
      <c r="L4" s="75"/>
    </row>
    <row r="5" spans="1:13" s="3" customFormat="1" x14ac:dyDescent="0.25">
      <c r="A5" s="35"/>
      <c r="B5" s="35"/>
      <c r="C5" s="35"/>
      <c r="D5" s="37" t="s">
        <v>5</v>
      </c>
      <c r="E5" s="35" t="s">
        <v>6</v>
      </c>
      <c r="F5" s="37" t="s">
        <v>7</v>
      </c>
      <c r="G5" s="37" t="s">
        <v>8</v>
      </c>
      <c r="H5" s="20"/>
      <c r="I5" s="67" t="s">
        <v>11</v>
      </c>
      <c r="J5" s="67" t="s">
        <v>12</v>
      </c>
      <c r="K5" s="67"/>
      <c r="L5" s="67"/>
    </row>
    <row r="6" spans="1:13" s="3" customFormat="1" x14ac:dyDescent="0.25">
      <c r="A6" s="35"/>
      <c r="B6" s="35"/>
      <c r="C6" s="35"/>
      <c r="D6" s="37"/>
      <c r="E6" s="35"/>
      <c r="F6" s="37"/>
      <c r="G6" s="37"/>
      <c r="H6" s="20"/>
      <c r="I6" s="67"/>
      <c r="J6" s="24" t="s">
        <v>13</v>
      </c>
      <c r="K6" s="24" t="s">
        <v>14</v>
      </c>
      <c r="L6" s="24" t="s">
        <v>15</v>
      </c>
    </row>
    <row r="7" spans="1:13" s="4" customFormat="1" x14ac:dyDescent="0.25">
      <c r="A7" s="5">
        <v>1</v>
      </c>
      <c r="B7" s="6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3" s="7" customFormat="1" ht="27.75" customHeight="1" x14ac:dyDescent="0.2">
      <c r="A8" s="36" t="s">
        <v>108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s="7" customFormat="1" ht="0.75" customHeight="1" x14ac:dyDescent="0.2">
      <c r="A9" s="36" t="s">
        <v>109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3" s="7" customFormat="1" ht="46.5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s="7" customFormat="1" ht="26.25" customHeight="1" x14ac:dyDescent="0.2">
      <c r="A11" s="69" t="s">
        <v>136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3" s="9" customFormat="1" ht="105" x14ac:dyDescent="0.25">
      <c r="A12" s="37" t="s">
        <v>180</v>
      </c>
      <c r="B12" s="22" t="s">
        <v>261</v>
      </c>
      <c r="C12" s="22" t="s">
        <v>158</v>
      </c>
      <c r="D12" s="20">
        <v>732</v>
      </c>
      <c r="E12" s="21" t="s">
        <v>16</v>
      </c>
      <c r="F12" s="21" t="s">
        <v>115</v>
      </c>
      <c r="G12" s="21" t="s">
        <v>18</v>
      </c>
      <c r="H12" s="20" t="s">
        <v>11</v>
      </c>
      <c r="I12" s="24">
        <f>I13</f>
        <v>86664.639999999999</v>
      </c>
      <c r="J12" s="24">
        <f t="shared" ref="J12:L13" si="0">J13</f>
        <v>0</v>
      </c>
      <c r="K12" s="24">
        <f t="shared" si="0"/>
        <v>86664.639999999999</v>
      </c>
      <c r="L12" s="24">
        <f t="shared" si="0"/>
        <v>0</v>
      </c>
      <c r="M12" s="8"/>
    </row>
    <row r="13" spans="1:13" s="4" customFormat="1" ht="30" x14ac:dyDescent="0.25">
      <c r="A13" s="37"/>
      <c r="B13" s="22" t="s">
        <v>113</v>
      </c>
      <c r="C13" s="20"/>
      <c r="D13" s="20">
        <v>732</v>
      </c>
      <c r="E13" s="21" t="s">
        <v>16</v>
      </c>
      <c r="F13" s="20" t="s">
        <v>17</v>
      </c>
      <c r="G13" s="21" t="s">
        <v>18</v>
      </c>
      <c r="H13" s="20" t="s">
        <v>11</v>
      </c>
      <c r="I13" s="24">
        <f>I14</f>
        <v>86664.639999999999</v>
      </c>
      <c r="J13" s="24">
        <f t="shared" si="0"/>
        <v>0</v>
      </c>
      <c r="K13" s="24">
        <f t="shared" si="0"/>
        <v>86664.639999999999</v>
      </c>
      <c r="L13" s="24">
        <f t="shared" si="0"/>
        <v>0</v>
      </c>
      <c r="M13" s="8"/>
    </row>
    <row r="14" spans="1:13" s="10" customFormat="1" ht="69" customHeight="1" x14ac:dyDescent="0.25">
      <c r="A14" s="21" t="s">
        <v>181</v>
      </c>
      <c r="B14" s="22" t="s">
        <v>89</v>
      </c>
      <c r="C14" s="35"/>
      <c r="D14" s="20">
        <v>732</v>
      </c>
      <c r="E14" s="21" t="s">
        <v>16</v>
      </c>
      <c r="F14" s="20" t="s">
        <v>20</v>
      </c>
      <c r="G14" s="21" t="s">
        <v>18</v>
      </c>
      <c r="H14" s="20" t="s">
        <v>11</v>
      </c>
      <c r="I14" s="24">
        <f>I15</f>
        <v>86664.639999999999</v>
      </c>
      <c r="J14" s="24">
        <f t="shared" ref="J14:K14" si="1">J15</f>
        <v>0</v>
      </c>
      <c r="K14" s="24">
        <f t="shared" si="1"/>
        <v>86664.639999999999</v>
      </c>
      <c r="L14" s="24">
        <f>L15</f>
        <v>0</v>
      </c>
      <c r="M14" s="8"/>
    </row>
    <row r="15" spans="1:13" s="11" customFormat="1" ht="60" x14ac:dyDescent="0.25">
      <c r="A15" s="31" t="s">
        <v>182</v>
      </c>
      <c r="B15" s="22" t="s">
        <v>116</v>
      </c>
      <c r="C15" s="35"/>
      <c r="D15" s="20">
        <v>732</v>
      </c>
      <c r="E15" s="21" t="s">
        <v>16</v>
      </c>
      <c r="F15" s="20" t="s">
        <v>20</v>
      </c>
      <c r="G15" s="21" t="s">
        <v>117</v>
      </c>
      <c r="H15" s="20" t="s">
        <v>155</v>
      </c>
      <c r="I15" s="24">
        <f>I16+I17+I18+I19+I20+I21</f>
        <v>86664.639999999999</v>
      </c>
      <c r="J15" s="24">
        <f>J16+J17+J18+J19+J20+J21</f>
        <v>0</v>
      </c>
      <c r="K15" s="24">
        <f>K16+K17+K18+K19+K20+K21</f>
        <v>86664.639999999999</v>
      </c>
      <c r="L15" s="24">
        <f>L16+L17+L18+L19+L20+L21</f>
        <v>0</v>
      </c>
      <c r="M15" s="8"/>
    </row>
    <row r="16" spans="1:13" ht="30" x14ac:dyDescent="0.25">
      <c r="A16" s="31"/>
      <c r="B16" s="35" t="s">
        <v>90</v>
      </c>
      <c r="C16" s="35"/>
      <c r="D16" s="37">
        <v>732</v>
      </c>
      <c r="E16" s="31" t="s">
        <v>16</v>
      </c>
      <c r="F16" s="37" t="s">
        <v>20</v>
      </c>
      <c r="G16" s="37">
        <v>414</v>
      </c>
      <c r="H16" s="22" t="s">
        <v>21</v>
      </c>
      <c r="I16" s="24">
        <f>J16+K16+L16</f>
        <v>81270.5</v>
      </c>
      <c r="J16" s="24">
        <f>50489.2-50489.2</f>
        <v>0</v>
      </c>
      <c r="K16" s="24">
        <f>81270.5</f>
        <v>81270.5</v>
      </c>
      <c r="L16" s="24">
        <v>0</v>
      </c>
      <c r="M16" s="8"/>
    </row>
    <row r="17" spans="1:13" ht="30" x14ac:dyDescent="0.25">
      <c r="A17" s="31"/>
      <c r="B17" s="35"/>
      <c r="C17" s="35"/>
      <c r="D17" s="37"/>
      <c r="E17" s="31"/>
      <c r="F17" s="37"/>
      <c r="G17" s="37"/>
      <c r="H17" s="22" t="s">
        <v>22</v>
      </c>
      <c r="I17" s="24">
        <f t="shared" ref="I17" si="2">J17+K17+L17</f>
        <v>1658.6</v>
      </c>
      <c r="J17" s="24">
        <f>1030.4-1030.4</f>
        <v>0</v>
      </c>
      <c r="K17" s="24">
        <f>1658.6</f>
        <v>1658.6</v>
      </c>
      <c r="L17" s="24">
        <v>0</v>
      </c>
      <c r="M17" s="8"/>
    </row>
    <row r="18" spans="1:13" ht="147.75" customHeight="1" x14ac:dyDescent="0.25">
      <c r="A18" s="31"/>
      <c r="B18" s="35"/>
      <c r="C18" s="35"/>
      <c r="D18" s="37"/>
      <c r="E18" s="31"/>
      <c r="F18" s="37"/>
      <c r="G18" s="37"/>
      <c r="H18" s="22" t="s">
        <v>23</v>
      </c>
      <c r="I18" s="24">
        <f>J18+K18+L18</f>
        <v>3735.54</v>
      </c>
      <c r="J18" s="24">
        <f>2787.147-2787.147</f>
        <v>0</v>
      </c>
      <c r="K18" s="24">
        <v>3735.54</v>
      </c>
      <c r="L18" s="24">
        <v>0</v>
      </c>
      <c r="M18" s="8"/>
    </row>
    <row r="19" spans="1:13" ht="30" hidden="1" x14ac:dyDescent="0.25">
      <c r="A19" s="31" t="s">
        <v>183</v>
      </c>
      <c r="B19" s="51" t="s">
        <v>135</v>
      </c>
      <c r="C19" s="22"/>
      <c r="D19" s="70">
        <v>732</v>
      </c>
      <c r="E19" s="53" t="s">
        <v>16</v>
      </c>
      <c r="F19" s="70" t="s">
        <v>20</v>
      </c>
      <c r="G19" s="70">
        <v>414</v>
      </c>
      <c r="H19" s="22" t="s">
        <v>21</v>
      </c>
      <c r="I19" s="24">
        <v>0</v>
      </c>
      <c r="J19" s="24">
        <v>0</v>
      </c>
      <c r="K19" s="24">
        <v>0</v>
      </c>
      <c r="L19" s="24">
        <v>0</v>
      </c>
      <c r="M19" s="8"/>
    </row>
    <row r="20" spans="1:13" ht="30" hidden="1" x14ac:dyDescent="0.25">
      <c r="A20" s="73"/>
      <c r="B20" s="74"/>
      <c r="C20" s="22"/>
      <c r="D20" s="71"/>
      <c r="E20" s="73"/>
      <c r="F20" s="71"/>
      <c r="G20" s="71"/>
      <c r="H20" s="22" t="s">
        <v>22</v>
      </c>
      <c r="I20" s="24">
        <v>0</v>
      </c>
      <c r="J20" s="24">
        <v>0</v>
      </c>
      <c r="K20" s="24">
        <v>0</v>
      </c>
      <c r="L20" s="24">
        <v>0</v>
      </c>
      <c r="M20" s="8"/>
    </row>
    <row r="21" spans="1:13" ht="122.25" hidden="1" customHeight="1" x14ac:dyDescent="0.25">
      <c r="A21" s="54"/>
      <c r="B21" s="52"/>
      <c r="C21" s="22"/>
      <c r="D21" s="72"/>
      <c r="E21" s="54"/>
      <c r="F21" s="72"/>
      <c r="G21" s="72"/>
      <c r="H21" s="22" t="s">
        <v>23</v>
      </c>
      <c r="I21" s="24">
        <v>0</v>
      </c>
      <c r="J21" s="24">
        <v>0</v>
      </c>
      <c r="K21" s="24">
        <v>0</v>
      </c>
      <c r="L21" s="24">
        <v>0</v>
      </c>
      <c r="M21" s="8"/>
    </row>
    <row r="22" spans="1:13" s="13" customFormat="1" ht="30" x14ac:dyDescent="0.25">
      <c r="A22" s="31" t="s">
        <v>184</v>
      </c>
      <c r="B22" s="25" t="s">
        <v>122</v>
      </c>
      <c r="C22" s="23"/>
      <c r="D22" s="20">
        <v>732</v>
      </c>
      <c r="E22" s="21" t="s">
        <v>30</v>
      </c>
      <c r="F22" s="20" t="s">
        <v>123</v>
      </c>
      <c r="G22" s="21" t="s">
        <v>18</v>
      </c>
      <c r="H22" s="20" t="s">
        <v>19</v>
      </c>
      <c r="I22" s="24">
        <f>I23</f>
        <v>364.85</v>
      </c>
      <c r="J22" s="24">
        <f t="shared" ref="J22:L22" si="3">J23</f>
        <v>332.3</v>
      </c>
      <c r="K22" s="24">
        <f t="shared" si="3"/>
        <v>32.549999999999997</v>
      </c>
      <c r="L22" s="24">
        <f t="shared" si="3"/>
        <v>0</v>
      </c>
      <c r="M22" s="8"/>
    </row>
    <row r="23" spans="1:13" ht="120" x14ac:dyDescent="0.25">
      <c r="A23" s="31"/>
      <c r="B23" s="22" t="s">
        <v>173</v>
      </c>
      <c r="C23" s="22" t="s">
        <v>158</v>
      </c>
      <c r="D23" s="20">
        <v>732</v>
      </c>
      <c r="E23" s="21" t="s">
        <v>16</v>
      </c>
      <c r="F23" s="20" t="s">
        <v>123</v>
      </c>
      <c r="G23" s="21" t="s">
        <v>18</v>
      </c>
      <c r="H23" s="20" t="s">
        <v>19</v>
      </c>
      <c r="I23" s="24">
        <f>I24</f>
        <v>364.85</v>
      </c>
      <c r="J23" s="24">
        <f t="shared" ref="J23:L23" si="4">J24</f>
        <v>332.3</v>
      </c>
      <c r="K23" s="24">
        <f t="shared" si="4"/>
        <v>32.549999999999997</v>
      </c>
      <c r="L23" s="24">
        <f t="shared" si="4"/>
        <v>0</v>
      </c>
      <c r="M23" s="8"/>
    </row>
    <row r="24" spans="1:13" ht="96" customHeight="1" x14ac:dyDescent="0.25">
      <c r="A24" s="21" t="s">
        <v>185</v>
      </c>
      <c r="B24" s="22" t="s">
        <v>174</v>
      </c>
      <c r="C24" s="14"/>
      <c r="D24" s="20">
        <v>732</v>
      </c>
      <c r="E24" s="21" t="s">
        <v>16</v>
      </c>
      <c r="F24" s="20" t="s">
        <v>178</v>
      </c>
      <c r="G24" s="21" t="s">
        <v>117</v>
      </c>
      <c r="H24" s="22" t="s">
        <v>23</v>
      </c>
      <c r="I24" s="24">
        <f>I25</f>
        <v>364.85</v>
      </c>
      <c r="J24" s="24">
        <f t="shared" ref="J24:L24" si="5">J25</f>
        <v>332.3</v>
      </c>
      <c r="K24" s="24">
        <f>K25</f>
        <v>32.549999999999997</v>
      </c>
      <c r="L24" s="24">
        <f t="shared" si="5"/>
        <v>0</v>
      </c>
      <c r="M24" s="8"/>
    </row>
    <row r="25" spans="1:13" ht="68.25" customHeight="1" x14ac:dyDescent="0.25">
      <c r="A25" s="21" t="s">
        <v>186</v>
      </c>
      <c r="B25" s="22" t="s">
        <v>175</v>
      </c>
      <c r="C25" s="22"/>
      <c r="D25" s="20">
        <v>732</v>
      </c>
      <c r="E25" s="21" t="s">
        <v>16</v>
      </c>
      <c r="F25" s="20" t="s">
        <v>179</v>
      </c>
      <c r="G25" s="21" t="s">
        <v>40</v>
      </c>
      <c r="H25" s="22" t="s">
        <v>23</v>
      </c>
      <c r="I25" s="24">
        <f>SUM(J25:L25)</f>
        <v>364.85</v>
      </c>
      <c r="J25" s="24">
        <v>332.3</v>
      </c>
      <c r="K25" s="24">
        <f>32.55</f>
        <v>32.549999999999997</v>
      </c>
      <c r="L25" s="24">
        <v>0</v>
      </c>
      <c r="M25" s="8"/>
    </row>
    <row r="26" spans="1:13" x14ac:dyDescent="0.25">
      <c r="A26" s="21"/>
      <c r="B26" s="36" t="s">
        <v>101</v>
      </c>
      <c r="C26" s="36"/>
      <c r="D26" s="36"/>
      <c r="E26" s="36"/>
      <c r="F26" s="36"/>
      <c r="G26" s="36"/>
      <c r="H26" s="22" t="s">
        <v>11</v>
      </c>
      <c r="I26" s="24">
        <f>I23+I12</f>
        <v>87029.49</v>
      </c>
      <c r="J26" s="24">
        <f>J23+J12</f>
        <v>332.3</v>
      </c>
      <c r="K26" s="24">
        <f>K23+K12</f>
        <v>86697.19</v>
      </c>
      <c r="L26" s="24">
        <f>L23+L12</f>
        <v>0</v>
      </c>
      <c r="M26" s="8"/>
    </row>
    <row r="27" spans="1:13" ht="30" x14ac:dyDescent="0.25">
      <c r="A27" s="21"/>
      <c r="B27" s="36"/>
      <c r="C27" s="36"/>
      <c r="D27" s="36"/>
      <c r="E27" s="36"/>
      <c r="F27" s="36"/>
      <c r="G27" s="36"/>
      <c r="H27" s="22" t="s">
        <v>21</v>
      </c>
      <c r="I27" s="24">
        <f t="shared" ref="I27:L28" si="6">I19+I16</f>
        <v>81270.5</v>
      </c>
      <c r="J27" s="24">
        <f t="shared" si="6"/>
        <v>0</v>
      </c>
      <c r="K27" s="24">
        <f t="shared" si="6"/>
        <v>81270.5</v>
      </c>
      <c r="L27" s="24">
        <f t="shared" si="6"/>
        <v>0</v>
      </c>
      <c r="M27" s="8"/>
    </row>
    <row r="28" spans="1:13" ht="30" x14ac:dyDescent="0.25">
      <c r="A28" s="21"/>
      <c r="B28" s="36"/>
      <c r="C28" s="36"/>
      <c r="D28" s="36"/>
      <c r="E28" s="36"/>
      <c r="F28" s="36"/>
      <c r="G28" s="36"/>
      <c r="H28" s="22" t="s">
        <v>22</v>
      </c>
      <c r="I28" s="24">
        <f t="shared" si="6"/>
        <v>1658.6</v>
      </c>
      <c r="J28" s="24">
        <f t="shared" si="6"/>
        <v>0</v>
      </c>
      <c r="K28" s="24">
        <f t="shared" si="6"/>
        <v>1658.6</v>
      </c>
      <c r="L28" s="24">
        <f t="shared" si="6"/>
        <v>0</v>
      </c>
      <c r="M28" s="8"/>
    </row>
    <row r="29" spans="1:13" ht="45" x14ac:dyDescent="0.25">
      <c r="A29" s="21"/>
      <c r="B29" s="36"/>
      <c r="C29" s="36"/>
      <c r="D29" s="36"/>
      <c r="E29" s="36"/>
      <c r="F29" s="36"/>
      <c r="G29" s="36"/>
      <c r="H29" s="22" t="s">
        <v>23</v>
      </c>
      <c r="I29" s="24">
        <f>I23+I18+I21</f>
        <v>4100.3900000000003</v>
      </c>
      <c r="J29" s="24">
        <f>J23+J18+J21</f>
        <v>332.3</v>
      </c>
      <c r="K29" s="24">
        <f>K23+K18+K21</f>
        <v>3768.09</v>
      </c>
      <c r="L29" s="24">
        <f>L23+L18+L21</f>
        <v>0</v>
      </c>
      <c r="M29" s="8"/>
    </row>
    <row r="30" spans="1:13" s="15" customFormat="1" ht="32.25" customHeight="1" x14ac:dyDescent="0.25">
      <c r="A30" s="62" t="s">
        <v>110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8"/>
    </row>
    <row r="31" spans="1:13" s="15" customFormat="1" ht="122.25" customHeight="1" x14ac:dyDescent="0.25">
      <c r="A31" s="61" t="s">
        <v>191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8"/>
    </row>
    <row r="32" spans="1:13" s="15" customFormat="1" ht="30" customHeight="1" x14ac:dyDescent="0.25">
      <c r="A32" s="62" t="s">
        <v>202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8"/>
    </row>
    <row r="33" spans="1:13" ht="45" x14ac:dyDescent="0.25">
      <c r="A33" s="31" t="s">
        <v>127</v>
      </c>
      <c r="B33" s="22" t="s">
        <v>114</v>
      </c>
      <c r="C33" s="22"/>
      <c r="D33" s="20">
        <v>732</v>
      </c>
      <c r="E33" s="21" t="s">
        <v>30</v>
      </c>
      <c r="F33" s="20" t="s">
        <v>118</v>
      </c>
      <c r="G33" s="21" t="s">
        <v>18</v>
      </c>
      <c r="H33" s="20" t="s">
        <v>19</v>
      </c>
      <c r="I33" s="24">
        <f>I34</f>
        <v>69209.600000000006</v>
      </c>
      <c r="J33" s="24">
        <f>J34</f>
        <v>8014.8</v>
      </c>
      <c r="K33" s="24">
        <f t="shared" ref="K33:L33" si="7">K34</f>
        <v>15134.4</v>
      </c>
      <c r="L33" s="24">
        <f t="shared" si="7"/>
        <v>46060.4</v>
      </c>
      <c r="M33" s="8"/>
    </row>
    <row r="34" spans="1:13" ht="90" x14ac:dyDescent="0.25">
      <c r="A34" s="31"/>
      <c r="B34" s="22" t="s">
        <v>119</v>
      </c>
      <c r="C34" s="22" t="s">
        <v>158</v>
      </c>
      <c r="D34" s="20">
        <v>732</v>
      </c>
      <c r="E34" s="21" t="s">
        <v>30</v>
      </c>
      <c r="F34" s="20" t="s">
        <v>28</v>
      </c>
      <c r="G34" s="21" t="s">
        <v>18</v>
      </c>
      <c r="H34" s="20" t="s">
        <v>19</v>
      </c>
      <c r="I34" s="24">
        <f>I35+I38+I40+I41</f>
        <v>69209.600000000006</v>
      </c>
      <c r="J34" s="24">
        <f>J35+J38+J40+J41</f>
        <v>8014.8</v>
      </c>
      <c r="K34" s="24">
        <f t="shared" ref="K34:L34" si="8">K35+K38+K40+K41</f>
        <v>15134.4</v>
      </c>
      <c r="L34" s="24">
        <f t="shared" si="8"/>
        <v>46060.4</v>
      </c>
      <c r="M34" s="8"/>
    </row>
    <row r="35" spans="1:13" x14ac:dyDescent="0.25">
      <c r="A35" s="31" t="s">
        <v>130</v>
      </c>
      <c r="B35" s="35" t="s">
        <v>29</v>
      </c>
      <c r="C35" s="35"/>
      <c r="D35" s="37">
        <v>732</v>
      </c>
      <c r="E35" s="31" t="s">
        <v>25</v>
      </c>
      <c r="F35" s="37" t="s">
        <v>31</v>
      </c>
      <c r="G35" s="37">
        <v>414</v>
      </c>
      <c r="H35" s="35" t="s">
        <v>22</v>
      </c>
      <c r="I35" s="67">
        <f>SUM(J35:L36)</f>
        <v>2667.99</v>
      </c>
      <c r="J35" s="67">
        <f>2667.99</f>
        <v>2667.99</v>
      </c>
      <c r="K35" s="67">
        <v>0</v>
      </c>
      <c r="L35" s="67">
        <v>0</v>
      </c>
      <c r="M35" s="8"/>
    </row>
    <row r="36" spans="1:13" x14ac:dyDescent="0.25">
      <c r="A36" s="31"/>
      <c r="B36" s="35"/>
      <c r="C36" s="35"/>
      <c r="D36" s="37"/>
      <c r="E36" s="31"/>
      <c r="F36" s="37"/>
      <c r="G36" s="37"/>
      <c r="H36" s="35"/>
      <c r="I36" s="67"/>
      <c r="J36" s="67"/>
      <c r="K36" s="67"/>
      <c r="L36" s="67"/>
      <c r="M36" s="8"/>
    </row>
    <row r="37" spans="1:13" ht="0.75" customHeight="1" x14ac:dyDescent="0.25">
      <c r="A37" s="31"/>
      <c r="B37" s="35"/>
      <c r="C37" s="35"/>
      <c r="D37" s="20"/>
      <c r="E37" s="21"/>
      <c r="F37" s="20"/>
      <c r="G37" s="20"/>
      <c r="H37" s="22"/>
      <c r="I37" s="24"/>
      <c r="J37" s="24"/>
      <c r="K37" s="24"/>
      <c r="L37" s="24"/>
      <c r="M37" s="8"/>
    </row>
    <row r="38" spans="1:13" ht="44.25" customHeight="1" x14ac:dyDescent="0.25">
      <c r="A38" s="31"/>
      <c r="B38" s="35"/>
      <c r="C38" s="35"/>
      <c r="D38" s="20">
        <v>732</v>
      </c>
      <c r="E38" s="21" t="s">
        <v>25</v>
      </c>
      <c r="F38" s="20" t="s">
        <v>32</v>
      </c>
      <c r="G38" s="20">
        <v>414</v>
      </c>
      <c r="H38" s="22" t="s">
        <v>23</v>
      </c>
      <c r="I38" s="24">
        <f>SUM(J38:L38)</f>
        <v>526</v>
      </c>
      <c r="J38" s="19">
        <f>520+6</f>
        <v>526</v>
      </c>
      <c r="K38" s="24">
        <v>0</v>
      </c>
      <c r="L38" s="24">
        <v>0</v>
      </c>
      <c r="M38" s="8"/>
    </row>
    <row r="39" spans="1:13" ht="15" hidden="1" customHeight="1" x14ac:dyDescent="0.25">
      <c r="A39" s="31"/>
      <c r="B39" s="35"/>
      <c r="C39" s="35"/>
      <c r="D39" s="20"/>
      <c r="E39" s="21"/>
      <c r="F39" s="20"/>
      <c r="G39" s="20"/>
      <c r="H39" s="22"/>
      <c r="I39" s="24">
        <f t="shared" ref="I39" si="9">SUM(J39:L39)</f>
        <v>0</v>
      </c>
      <c r="J39" s="19"/>
      <c r="K39" s="24"/>
      <c r="L39" s="24"/>
      <c r="M39" s="8"/>
    </row>
    <row r="40" spans="1:13" ht="30" x14ac:dyDescent="0.25">
      <c r="A40" s="31"/>
      <c r="B40" s="35"/>
      <c r="C40" s="35"/>
      <c r="D40" s="20">
        <v>732</v>
      </c>
      <c r="E40" s="21" t="s">
        <v>16</v>
      </c>
      <c r="F40" s="20" t="s">
        <v>31</v>
      </c>
      <c r="G40" s="20">
        <v>414</v>
      </c>
      <c r="H40" s="22" t="s">
        <v>22</v>
      </c>
      <c r="I40" s="24">
        <f>SUM(J40:L40)</f>
        <v>38477.01</v>
      </c>
      <c r="J40" s="24">
        <f>619.21</f>
        <v>619.21</v>
      </c>
      <c r="K40" s="24">
        <v>13166.9</v>
      </c>
      <c r="L40" s="24">
        <v>24690.9</v>
      </c>
      <c r="M40" s="8"/>
    </row>
    <row r="41" spans="1:13" ht="45" x14ac:dyDescent="0.25">
      <c r="A41" s="31"/>
      <c r="B41" s="35"/>
      <c r="C41" s="35"/>
      <c r="D41" s="20">
        <v>732</v>
      </c>
      <c r="E41" s="21" t="s">
        <v>16</v>
      </c>
      <c r="F41" s="20" t="s">
        <v>32</v>
      </c>
      <c r="G41" s="20">
        <v>414</v>
      </c>
      <c r="H41" s="22" t="s">
        <v>23</v>
      </c>
      <c r="I41" s="24">
        <f>SUM(J41:L41)</f>
        <v>27538.6</v>
      </c>
      <c r="J41" s="24">
        <f>4201.6</f>
        <v>4201.6000000000004</v>
      </c>
      <c r="K41" s="24">
        <v>1967.5</v>
      </c>
      <c r="L41" s="24">
        <v>21369.5</v>
      </c>
      <c r="M41" s="8"/>
    </row>
    <row r="42" spans="1:13" x14ac:dyDescent="0.25">
      <c r="A42" s="21"/>
      <c r="B42" s="36" t="s">
        <v>203</v>
      </c>
      <c r="C42" s="36"/>
      <c r="D42" s="36"/>
      <c r="E42" s="36"/>
      <c r="F42" s="36"/>
      <c r="G42" s="36"/>
      <c r="H42" s="22" t="s">
        <v>19</v>
      </c>
      <c r="I42" s="24">
        <f>I33</f>
        <v>69209.600000000006</v>
      </c>
      <c r="J42" s="24">
        <f>J33</f>
        <v>8014.8</v>
      </c>
      <c r="K42" s="24">
        <f t="shared" ref="K42:L42" si="10">K33</f>
        <v>15134.4</v>
      </c>
      <c r="L42" s="24">
        <f t="shared" si="10"/>
        <v>46060.4</v>
      </c>
      <c r="M42" s="8"/>
    </row>
    <row r="43" spans="1:13" ht="30" x14ac:dyDescent="0.25">
      <c r="A43" s="21"/>
      <c r="B43" s="36"/>
      <c r="C43" s="36"/>
      <c r="D43" s="36"/>
      <c r="E43" s="36"/>
      <c r="F43" s="36"/>
      <c r="G43" s="36"/>
      <c r="H43" s="22" t="s">
        <v>22</v>
      </c>
      <c r="I43" s="24">
        <f>I40+I35</f>
        <v>41145</v>
      </c>
      <c r="J43" s="24">
        <f t="shared" ref="J43:L43" si="11">J40+J35</f>
        <v>3287.2</v>
      </c>
      <c r="K43" s="24">
        <f t="shared" si="11"/>
        <v>13166.9</v>
      </c>
      <c r="L43" s="24">
        <f t="shared" si="11"/>
        <v>24690.9</v>
      </c>
      <c r="M43" s="8"/>
    </row>
    <row r="44" spans="1:13" ht="36" hidden="1" customHeight="1" x14ac:dyDescent="0.25">
      <c r="A44" s="21"/>
      <c r="B44" s="36"/>
      <c r="C44" s="36"/>
      <c r="D44" s="36"/>
      <c r="E44" s="36"/>
      <c r="F44" s="36"/>
      <c r="G44" s="36"/>
      <c r="H44" s="22"/>
      <c r="I44" s="24"/>
      <c r="J44" s="24"/>
      <c r="K44" s="24"/>
      <c r="L44" s="24"/>
      <c r="M44" s="8"/>
    </row>
    <row r="45" spans="1:13" ht="43.5" customHeight="1" x14ac:dyDescent="0.25">
      <c r="A45" s="21"/>
      <c r="B45" s="36"/>
      <c r="C45" s="36"/>
      <c r="D45" s="36"/>
      <c r="E45" s="36"/>
      <c r="F45" s="36"/>
      <c r="G45" s="36"/>
      <c r="H45" s="22" t="s">
        <v>23</v>
      </c>
      <c r="I45" s="24">
        <f>I41+I38</f>
        <v>28064.6</v>
      </c>
      <c r="J45" s="24">
        <f t="shared" ref="J45:L45" si="12">J41+J38</f>
        <v>4727.6000000000004</v>
      </c>
      <c r="K45" s="24">
        <f t="shared" si="12"/>
        <v>1967.5</v>
      </c>
      <c r="L45" s="24">
        <f t="shared" si="12"/>
        <v>21369.5</v>
      </c>
      <c r="M45" s="8"/>
    </row>
    <row r="46" spans="1:13" hidden="1" x14ac:dyDescent="0.25">
      <c r="A46" s="21"/>
      <c r="B46" s="36"/>
      <c r="C46" s="36"/>
      <c r="D46" s="36"/>
      <c r="E46" s="36"/>
      <c r="F46" s="36"/>
      <c r="G46" s="36"/>
      <c r="H46" s="22"/>
      <c r="I46" s="24"/>
      <c r="J46" s="24"/>
      <c r="K46" s="24"/>
      <c r="L46" s="24"/>
      <c r="M46" s="8"/>
    </row>
    <row r="47" spans="1:13" s="16" customFormat="1" ht="26.25" customHeight="1" x14ac:dyDescent="0.25">
      <c r="A47" s="62" t="s">
        <v>192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8"/>
    </row>
    <row r="48" spans="1:13" s="16" customFormat="1" ht="26.25" customHeight="1" x14ac:dyDescent="0.25">
      <c r="A48" s="61" t="s">
        <v>193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8"/>
    </row>
    <row r="49" spans="1:13" s="16" customFormat="1" ht="36.75" customHeight="1" x14ac:dyDescent="0.25">
      <c r="A49" s="62" t="s">
        <v>194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8"/>
    </row>
    <row r="50" spans="1:13" s="13" customFormat="1" ht="30.75" customHeight="1" x14ac:dyDescent="0.25">
      <c r="A50" s="62" t="s">
        <v>237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8"/>
    </row>
    <row r="51" spans="1:13" ht="45" x14ac:dyDescent="0.25">
      <c r="A51" s="22">
        <v>3</v>
      </c>
      <c r="B51" s="22" t="s">
        <v>114</v>
      </c>
      <c r="C51" s="22"/>
      <c r="D51" s="20">
        <v>732</v>
      </c>
      <c r="E51" s="21" t="s">
        <v>16</v>
      </c>
      <c r="F51" s="20" t="s">
        <v>118</v>
      </c>
      <c r="G51" s="21" t="s">
        <v>18</v>
      </c>
      <c r="H51" s="20" t="s">
        <v>19</v>
      </c>
      <c r="I51" s="24">
        <f>I52</f>
        <v>80427.594100000002</v>
      </c>
      <c r="J51" s="24">
        <f t="shared" ref="J51:L51" si="13">J52</f>
        <v>67317.594100000002</v>
      </c>
      <c r="K51" s="24">
        <f t="shared" si="13"/>
        <v>1800</v>
      </c>
      <c r="L51" s="24">
        <f t="shared" si="13"/>
        <v>11310</v>
      </c>
      <c r="M51" s="8"/>
    </row>
    <row r="52" spans="1:13" ht="113.25" customHeight="1" x14ac:dyDescent="0.25">
      <c r="A52" s="22" t="s">
        <v>198</v>
      </c>
      <c r="B52" s="22" t="s">
        <v>133</v>
      </c>
      <c r="C52" s="22"/>
      <c r="D52" s="20">
        <v>733</v>
      </c>
      <c r="E52" s="21" t="s">
        <v>41</v>
      </c>
      <c r="F52" s="20" t="s">
        <v>33</v>
      </c>
      <c r="G52" s="21" t="s">
        <v>18</v>
      </c>
      <c r="H52" s="20" t="s">
        <v>19</v>
      </c>
      <c r="I52" s="24">
        <f>I53+I54+I55</f>
        <v>80427.594100000002</v>
      </c>
      <c r="J52" s="24">
        <f>J53+J54+J55</f>
        <v>67317.594100000002</v>
      </c>
      <c r="K52" s="24">
        <f t="shared" ref="K52:L52" si="14">K53+K54+K55</f>
        <v>1800</v>
      </c>
      <c r="L52" s="24">
        <f t="shared" si="14"/>
        <v>11310</v>
      </c>
      <c r="M52" s="8"/>
    </row>
    <row r="53" spans="1:13" ht="30" x14ac:dyDescent="0.25">
      <c r="A53" s="37" t="s">
        <v>199</v>
      </c>
      <c r="B53" s="35" t="s">
        <v>34</v>
      </c>
      <c r="C53" s="35" t="s">
        <v>158</v>
      </c>
      <c r="D53" s="20">
        <v>732</v>
      </c>
      <c r="E53" s="21" t="s">
        <v>16</v>
      </c>
      <c r="F53" s="20" t="s">
        <v>35</v>
      </c>
      <c r="G53" s="21" t="s">
        <v>37</v>
      </c>
      <c r="H53" s="22" t="s">
        <v>22</v>
      </c>
      <c r="I53" s="24">
        <f>SUM(J53:L53)</f>
        <v>9839.7000000000007</v>
      </c>
      <c r="J53" s="24">
        <v>0</v>
      </c>
      <c r="K53" s="24">
        <v>0</v>
      </c>
      <c r="L53" s="24">
        <v>9839.7000000000007</v>
      </c>
      <c r="M53" s="8"/>
    </row>
    <row r="54" spans="1:13" ht="63" customHeight="1" x14ac:dyDescent="0.25">
      <c r="A54" s="37"/>
      <c r="B54" s="35"/>
      <c r="C54" s="35"/>
      <c r="D54" s="20">
        <v>732</v>
      </c>
      <c r="E54" s="21" t="s">
        <v>16</v>
      </c>
      <c r="F54" s="20" t="s">
        <v>36</v>
      </c>
      <c r="G54" s="21" t="s">
        <v>37</v>
      </c>
      <c r="H54" s="22" t="s">
        <v>23</v>
      </c>
      <c r="I54" s="24">
        <f>SUM(J54:L54)</f>
        <v>3270.3</v>
      </c>
      <c r="J54" s="24">
        <v>0</v>
      </c>
      <c r="K54" s="24">
        <v>1800</v>
      </c>
      <c r="L54" s="24">
        <v>1470.3</v>
      </c>
      <c r="M54" s="8"/>
    </row>
    <row r="55" spans="1:13" ht="115.5" customHeight="1" x14ac:dyDescent="0.25">
      <c r="A55" s="20" t="s">
        <v>200</v>
      </c>
      <c r="B55" s="22" t="s">
        <v>172</v>
      </c>
      <c r="C55" s="35"/>
      <c r="D55" s="20">
        <v>732</v>
      </c>
      <c r="E55" s="21" t="s">
        <v>16</v>
      </c>
      <c r="F55" s="20" t="s">
        <v>38</v>
      </c>
      <c r="G55" s="21" t="s">
        <v>18</v>
      </c>
      <c r="H55" s="22" t="s">
        <v>11</v>
      </c>
      <c r="I55" s="24">
        <f>I56</f>
        <v>67317.594100000002</v>
      </c>
      <c r="J55" s="24">
        <f t="shared" ref="J55:L55" si="15">J56</f>
        <v>67317.594100000002</v>
      </c>
      <c r="K55" s="24">
        <f t="shared" si="15"/>
        <v>0</v>
      </c>
      <c r="L55" s="24">
        <f t="shared" si="15"/>
        <v>0</v>
      </c>
      <c r="M55" s="8"/>
    </row>
    <row r="56" spans="1:13" x14ac:dyDescent="0.25">
      <c r="A56" s="37" t="s">
        <v>201</v>
      </c>
      <c r="B56" s="66" t="s">
        <v>137</v>
      </c>
      <c r="C56" s="35"/>
      <c r="D56" s="20">
        <v>733</v>
      </c>
      <c r="E56" s="21" t="s">
        <v>41</v>
      </c>
      <c r="F56" s="20" t="s">
        <v>38</v>
      </c>
      <c r="G56" s="21" t="s">
        <v>117</v>
      </c>
      <c r="H56" s="22" t="s">
        <v>11</v>
      </c>
      <c r="I56" s="24">
        <f t="shared" ref="I56:I57" si="16">SUM(J56:L56)</f>
        <v>67317.594100000002</v>
      </c>
      <c r="J56" s="24">
        <f t="shared" ref="J56:L56" si="17">J57+J58</f>
        <v>67317.594100000002</v>
      </c>
      <c r="K56" s="24">
        <f t="shared" si="17"/>
        <v>0</v>
      </c>
      <c r="L56" s="24">
        <f t="shared" si="17"/>
        <v>0</v>
      </c>
      <c r="M56" s="8"/>
    </row>
    <row r="57" spans="1:13" ht="30" x14ac:dyDescent="0.25">
      <c r="A57" s="37"/>
      <c r="B57" s="66"/>
      <c r="C57" s="35"/>
      <c r="D57" s="20">
        <v>732</v>
      </c>
      <c r="E57" s="21" t="s">
        <v>16</v>
      </c>
      <c r="F57" s="20" t="s">
        <v>38</v>
      </c>
      <c r="G57" s="21" t="s">
        <v>40</v>
      </c>
      <c r="H57" s="22" t="s">
        <v>22</v>
      </c>
      <c r="I57" s="24">
        <f t="shared" si="16"/>
        <v>58296</v>
      </c>
      <c r="J57" s="24">
        <v>58296</v>
      </c>
      <c r="K57" s="24">
        <v>0</v>
      </c>
      <c r="L57" s="24">
        <v>0</v>
      </c>
      <c r="M57" s="8"/>
    </row>
    <row r="58" spans="1:13" ht="117" customHeight="1" x14ac:dyDescent="0.25">
      <c r="A58" s="37"/>
      <c r="B58" s="66"/>
      <c r="C58" s="35"/>
      <c r="D58" s="20">
        <v>732</v>
      </c>
      <c r="E58" s="21" t="s">
        <v>16</v>
      </c>
      <c r="F58" s="20" t="s">
        <v>39</v>
      </c>
      <c r="G58" s="21" t="s">
        <v>40</v>
      </c>
      <c r="H58" s="22" t="s">
        <v>23</v>
      </c>
      <c r="I58" s="24">
        <f>SUM(J58:L58)</f>
        <v>9021.5941000000003</v>
      </c>
      <c r="J58" s="24">
        <f>9021.5941</f>
        <v>9021.5941000000003</v>
      </c>
      <c r="K58" s="24">
        <v>0</v>
      </c>
      <c r="L58" s="24">
        <v>0</v>
      </c>
      <c r="M58" s="8"/>
    </row>
    <row r="59" spans="1:13" x14ac:dyDescent="0.25">
      <c r="A59" s="21"/>
      <c r="B59" s="36" t="s">
        <v>204</v>
      </c>
      <c r="C59" s="36"/>
      <c r="D59" s="36"/>
      <c r="E59" s="36"/>
      <c r="F59" s="36"/>
      <c r="G59" s="36"/>
      <c r="H59" s="22" t="s">
        <v>19</v>
      </c>
      <c r="I59" s="24">
        <f>I51</f>
        <v>80427.594100000002</v>
      </c>
      <c r="J59" s="24">
        <f t="shared" ref="J59:L59" si="18">J51</f>
        <v>67317.594100000002</v>
      </c>
      <c r="K59" s="24">
        <f t="shared" si="18"/>
        <v>1800</v>
      </c>
      <c r="L59" s="24">
        <f t="shared" si="18"/>
        <v>11310</v>
      </c>
      <c r="M59" s="8"/>
    </row>
    <row r="60" spans="1:13" ht="30" x14ac:dyDescent="0.25">
      <c r="A60" s="21"/>
      <c r="B60" s="36"/>
      <c r="C60" s="36"/>
      <c r="D60" s="36"/>
      <c r="E60" s="36"/>
      <c r="F60" s="36"/>
      <c r="G60" s="36"/>
      <c r="H60" s="22" t="s">
        <v>22</v>
      </c>
      <c r="I60" s="24">
        <f>I57+I53</f>
        <v>68135.7</v>
      </c>
      <c r="J60" s="24">
        <f t="shared" ref="J60:L60" si="19">J57+J53</f>
        <v>58296</v>
      </c>
      <c r="K60" s="24">
        <f t="shared" si="19"/>
        <v>0</v>
      </c>
      <c r="L60" s="24">
        <f t="shared" si="19"/>
        <v>9839.7000000000007</v>
      </c>
      <c r="M60" s="8"/>
    </row>
    <row r="61" spans="1:13" ht="45" x14ac:dyDescent="0.25">
      <c r="A61" s="21"/>
      <c r="B61" s="36"/>
      <c r="C61" s="36"/>
      <c r="D61" s="36"/>
      <c r="E61" s="36"/>
      <c r="F61" s="36"/>
      <c r="G61" s="36"/>
      <c r="H61" s="22" t="s">
        <v>23</v>
      </c>
      <c r="I61" s="24">
        <f>I58+I54</f>
        <v>12291.894100000001</v>
      </c>
      <c r="J61" s="24">
        <f t="shared" ref="J61:L61" si="20">J58+J54</f>
        <v>9021.5941000000003</v>
      </c>
      <c r="K61" s="24">
        <f t="shared" si="20"/>
        <v>1800</v>
      </c>
      <c r="L61" s="24">
        <f t="shared" si="20"/>
        <v>1470.3</v>
      </c>
      <c r="M61" s="8"/>
    </row>
    <row r="62" spans="1:13" ht="31.5" customHeight="1" x14ac:dyDescent="0.25">
      <c r="A62" s="62" t="s">
        <v>195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8"/>
    </row>
    <row r="63" spans="1:13" ht="41.25" customHeight="1" x14ac:dyDescent="0.25">
      <c r="A63" s="61" t="s">
        <v>238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8"/>
    </row>
    <row r="64" spans="1:13" ht="58.5" customHeight="1" x14ac:dyDescent="0.25">
      <c r="A64" s="31" t="s">
        <v>205</v>
      </c>
      <c r="B64" s="22" t="s">
        <v>114</v>
      </c>
      <c r="C64" s="22"/>
      <c r="D64" s="20">
        <v>732</v>
      </c>
      <c r="E64" s="21" t="s">
        <v>41</v>
      </c>
      <c r="F64" s="20" t="s">
        <v>118</v>
      </c>
      <c r="G64" s="21" t="s">
        <v>18</v>
      </c>
      <c r="H64" s="20" t="s">
        <v>19</v>
      </c>
      <c r="I64" s="24">
        <f>I65</f>
        <v>5963.75</v>
      </c>
      <c r="J64" s="24">
        <f t="shared" ref="J64:L64" si="21">J65</f>
        <v>5963.75</v>
      </c>
      <c r="K64" s="24">
        <f t="shared" si="21"/>
        <v>0</v>
      </c>
      <c r="L64" s="24">
        <f t="shared" si="21"/>
        <v>0</v>
      </c>
      <c r="M64" s="8"/>
    </row>
    <row r="65" spans="1:13" ht="129.75" customHeight="1" x14ac:dyDescent="0.25">
      <c r="A65" s="31"/>
      <c r="B65" s="22" t="s">
        <v>120</v>
      </c>
      <c r="C65" s="22" t="s">
        <v>157</v>
      </c>
      <c r="D65" s="20">
        <v>733</v>
      </c>
      <c r="E65" s="21" t="s">
        <v>41</v>
      </c>
      <c r="F65" s="20" t="s">
        <v>42</v>
      </c>
      <c r="G65" s="21" t="s">
        <v>18</v>
      </c>
      <c r="H65" s="20" t="s">
        <v>19</v>
      </c>
      <c r="I65" s="24">
        <f>SUM(J65:L65)</f>
        <v>5963.75</v>
      </c>
      <c r="J65" s="24">
        <f t="shared" ref="J65:L65" si="22">J66+J67</f>
        <v>5963.75</v>
      </c>
      <c r="K65" s="24">
        <f t="shared" si="22"/>
        <v>0</v>
      </c>
      <c r="L65" s="24">
        <f t="shared" si="22"/>
        <v>0</v>
      </c>
      <c r="M65" s="8"/>
    </row>
    <row r="66" spans="1:13" ht="30" x14ac:dyDescent="0.25">
      <c r="A66" s="31" t="s">
        <v>131</v>
      </c>
      <c r="B66" s="35" t="s">
        <v>43</v>
      </c>
      <c r="C66" s="37"/>
      <c r="D66" s="37">
        <v>732</v>
      </c>
      <c r="E66" s="31" t="s">
        <v>41</v>
      </c>
      <c r="F66" s="37" t="s">
        <v>44</v>
      </c>
      <c r="G66" s="31" t="s">
        <v>37</v>
      </c>
      <c r="H66" s="22" t="s">
        <v>21</v>
      </c>
      <c r="I66" s="24">
        <f>SUM(J66:L66)</f>
        <v>5248.1</v>
      </c>
      <c r="J66" s="24">
        <v>5248.1</v>
      </c>
      <c r="K66" s="24">
        <v>0</v>
      </c>
      <c r="L66" s="24">
        <v>0</v>
      </c>
      <c r="M66" s="8"/>
    </row>
    <row r="67" spans="1:13" ht="164.25" customHeight="1" x14ac:dyDescent="0.25">
      <c r="A67" s="31"/>
      <c r="B67" s="35"/>
      <c r="C67" s="37"/>
      <c r="D67" s="37"/>
      <c r="E67" s="31"/>
      <c r="F67" s="37"/>
      <c r="G67" s="31"/>
      <c r="H67" s="22" t="s">
        <v>23</v>
      </c>
      <c r="I67" s="24">
        <f>SUM(J67:L67)</f>
        <v>715.65000000000009</v>
      </c>
      <c r="J67" s="24">
        <v>715.65000000000009</v>
      </c>
      <c r="K67" s="24">
        <v>0</v>
      </c>
      <c r="L67" s="24">
        <v>0</v>
      </c>
      <c r="M67" s="8"/>
    </row>
    <row r="68" spans="1:13" ht="15" customHeight="1" x14ac:dyDescent="0.25">
      <c r="A68" s="55" t="s">
        <v>206</v>
      </c>
      <c r="B68" s="56"/>
      <c r="C68" s="56"/>
      <c r="D68" s="56"/>
      <c r="E68" s="56"/>
      <c r="F68" s="56"/>
      <c r="G68" s="57"/>
      <c r="H68" s="22" t="s">
        <v>19</v>
      </c>
      <c r="I68" s="24">
        <f>I64</f>
        <v>5963.75</v>
      </c>
      <c r="J68" s="24">
        <f t="shared" ref="J68:L68" si="23">J64</f>
        <v>5963.75</v>
      </c>
      <c r="K68" s="24">
        <f t="shared" si="23"/>
        <v>0</v>
      </c>
      <c r="L68" s="24">
        <f t="shared" si="23"/>
        <v>0</v>
      </c>
      <c r="M68" s="8"/>
    </row>
    <row r="69" spans="1:13" ht="30" x14ac:dyDescent="0.25">
      <c r="A69" s="63"/>
      <c r="B69" s="64"/>
      <c r="C69" s="64"/>
      <c r="D69" s="64"/>
      <c r="E69" s="64"/>
      <c r="F69" s="64"/>
      <c r="G69" s="65"/>
      <c r="H69" s="22" t="s">
        <v>21</v>
      </c>
      <c r="I69" s="24">
        <f>I66</f>
        <v>5248.1</v>
      </c>
      <c r="J69" s="24">
        <f t="shared" ref="J69:K69" si="24">J66</f>
        <v>5248.1</v>
      </c>
      <c r="K69" s="24">
        <f t="shared" si="24"/>
        <v>0</v>
      </c>
      <c r="L69" s="24">
        <f>L66</f>
        <v>0</v>
      </c>
      <c r="M69" s="8"/>
    </row>
    <row r="70" spans="1:13" ht="45" x14ac:dyDescent="0.25">
      <c r="A70" s="58"/>
      <c r="B70" s="59"/>
      <c r="C70" s="59"/>
      <c r="D70" s="59"/>
      <c r="E70" s="59"/>
      <c r="F70" s="59"/>
      <c r="G70" s="60"/>
      <c r="H70" s="22" t="s">
        <v>23</v>
      </c>
      <c r="I70" s="24">
        <f>I67</f>
        <v>715.65000000000009</v>
      </c>
      <c r="J70" s="24">
        <f t="shared" ref="J70:L70" si="25">J67</f>
        <v>715.65000000000009</v>
      </c>
      <c r="K70" s="24">
        <f t="shared" si="25"/>
        <v>0</v>
      </c>
      <c r="L70" s="24">
        <f t="shared" si="25"/>
        <v>0</v>
      </c>
      <c r="M70" s="8"/>
    </row>
    <row r="71" spans="1:13" s="13" customFormat="1" ht="32.25" customHeight="1" x14ac:dyDescent="0.25">
      <c r="A71" s="62" t="s">
        <v>196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8"/>
    </row>
    <row r="72" spans="1:13" s="13" customFormat="1" ht="39.75" customHeight="1" x14ac:dyDescent="0.25">
      <c r="A72" s="62" t="s">
        <v>213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8"/>
    </row>
    <row r="73" spans="1:13" ht="45" x14ac:dyDescent="0.25">
      <c r="A73" s="31" t="s">
        <v>128</v>
      </c>
      <c r="B73" s="22" t="s">
        <v>114</v>
      </c>
      <c r="C73" s="22"/>
      <c r="D73" s="20">
        <v>732</v>
      </c>
      <c r="E73" s="21" t="s">
        <v>16</v>
      </c>
      <c r="F73" s="20" t="s">
        <v>118</v>
      </c>
      <c r="G73" s="21" t="s">
        <v>18</v>
      </c>
      <c r="H73" s="20" t="s">
        <v>19</v>
      </c>
      <c r="I73" s="24">
        <f>I74</f>
        <v>137344.49119999999</v>
      </c>
      <c r="J73" s="24">
        <f t="shared" ref="J73:L73" si="26">J74</f>
        <v>86790.399999999994</v>
      </c>
      <c r="K73" s="24">
        <f t="shared" si="26"/>
        <v>18725.691200000001</v>
      </c>
      <c r="L73" s="24">
        <f t="shared" si="26"/>
        <v>31828.400000000001</v>
      </c>
      <c r="M73" s="8"/>
    </row>
    <row r="74" spans="1:13" ht="90" x14ac:dyDescent="0.25">
      <c r="A74" s="31"/>
      <c r="B74" s="22" t="s">
        <v>121</v>
      </c>
      <c r="C74" s="22" t="s">
        <v>158</v>
      </c>
      <c r="D74" s="20">
        <v>732</v>
      </c>
      <c r="E74" s="21" t="s">
        <v>16</v>
      </c>
      <c r="F74" s="20" t="s">
        <v>45</v>
      </c>
      <c r="G74" s="21" t="s">
        <v>18</v>
      </c>
      <c r="H74" s="20" t="s">
        <v>19</v>
      </c>
      <c r="I74" s="24">
        <f>SUM(J74:L74)</f>
        <v>137344.49119999999</v>
      </c>
      <c r="J74" s="24">
        <f>J75+J76</f>
        <v>86790.399999999994</v>
      </c>
      <c r="K74" s="24">
        <f t="shared" ref="K74:L74" si="27">K75+K76</f>
        <v>18725.691200000001</v>
      </c>
      <c r="L74" s="24">
        <f t="shared" si="27"/>
        <v>31828.400000000001</v>
      </c>
      <c r="M74" s="8"/>
    </row>
    <row r="75" spans="1:13" ht="58.5" customHeight="1" x14ac:dyDescent="0.25">
      <c r="A75" s="31" t="s">
        <v>207</v>
      </c>
      <c r="B75" s="35" t="s">
        <v>156</v>
      </c>
      <c r="C75" s="35"/>
      <c r="D75" s="20">
        <v>732</v>
      </c>
      <c r="E75" s="20" t="s">
        <v>16</v>
      </c>
      <c r="F75" s="20" t="s">
        <v>46</v>
      </c>
      <c r="G75" s="21" t="s">
        <v>40</v>
      </c>
      <c r="H75" s="22" t="s">
        <v>22</v>
      </c>
      <c r="I75" s="24">
        <f>SUM(J75:L75)</f>
        <v>101961.4</v>
      </c>
      <c r="J75" s="24">
        <f>74270.7</f>
        <v>74270.7</v>
      </c>
      <c r="K75" s="24">
        <f t="shared" ref="K75:L75" si="28">K77+K79+K81+K83+K85+K87+K89+K91</f>
        <v>0</v>
      </c>
      <c r="L75" s="24">
        <f t="shared" si="28"/>
        <v>27690.7</v>
      </c>
      <c r="M75" s="8"/>
    </row>
    <row r="76" spans="1:13" ht="66" customHeight="1" x14ac:dyDescent="0.25">
      <c r="A76" s="31"/>
      <c r="B76" s="35"/>
      <c r="C76" s="35"/>
      <c r="D76" s="20">
        <v>732</v>
      </c>
      <c r="E76" s="20" t="s">
        <v>16</v>
      </c>
      <c r="F76" s="20" t="s">
        <v>47</v>
      </c>
      <c r="G76" s="21" t="s">
        <v>40</v>
      </c>
      <c r="H76" s="22" t="s">
        <v>23</v>
      </c>
      <c r="I76" s="24">
        <f>SUM(J76:L76)</f>
        <v>35383.091200000003</v>
      </c>
      <c r="J76" s="24">
        <f>J78+J80+J82+J84+J86+J88+J90+J92</f>
        <v>12519.7</v>
      </c>
      <c r="K76" s="24">
        <f t="shared" ref="K76:L76" si="29">K78+K80+K82+K84+K86+K88+K90+K92</f>
        <v>18725.691200000001</v>
      </c>
      <c r="L76" s="24">
        <f t="shared" si="29"/>
        <v>4137.7</v>
      </c>
      <c r="M76" s="8"/>
    </row>
    <row r="77" spans="1:13" ht="51.75" customHeight="1" x14ac:dyDescent="0.25">
      <c r="A77" s="31" t="s">
        <v>208</v>
      </c>
      <c r="B77" s="35" t="s">
        <v>159</v>
      </c>
      <c r="C77" s="35"/>
      <c r="D77" s="20">
        <v>732</v>
      </c>
      <c r="E77" s="20" t="s">
        <v>16</v>
      </c>
      <c r="F77" s="20" t="s">
        <v>46</v>
      </c>
      <c r="G77" s="21" t="s">
        <v>40</v>
      </c>
      <c r="H77" s="22" t="s">
        <v>22</v>
      </c>
      <c r="I77" s="24">
        <f>SUM(J77:L77)</f>
        <v>26462.3</v>
      </c>
      <c r="J77" s="24">
        <v>26462.3</v>
      </c>
      <c r="K77" s="24">
        <v>0</v>
      </c>
      <c r="L77" s="24">
        <v>0</v>
      </c>
      <c r="M77" s="8"/>
    </row>
    <row r="78" spans="1:13" ht="62.25" customHeight="1" x14ac:dyDescent="0.25">
      <c r="A78" s="31"/>
      <c r="B78" s="35"/>
      <c r="C78" s="35"/>
      <c r="D78" s="20">
        <v>732</v>
      </c>
      <c r="E78" s="20" t="s">
        <v>16</v>
      </c>
      <c r="F78" s="20" t="s">
        <v>47</v>
      </c>
      <c r="G78" s="21" t="s">
        <v>40</v>
      </c>
      <c r="H78" s="22" t="s">
        <v>23</v>
      </c>
      <c r="I78" s="24">
        <f t="shared" ref="I78" si="30">SUM(J78:L78)</f>
        <v>4400</v>
      </c>
      <c r="J78" s="24">
        <v>4400</v>
      </c>
      <c r="K78" s="24">
        <v>0</v>
      </c>
      <c r="L78" s="24">
        <v>0</v>
      </c>
      <c r="M78" s="8"/>
    </row>
    <row r="79" spans="1:13" ht="55.5" customHeight="1" x14ac:dyDescent="0.25">
      <c r="A79" s="31" t="s">
        <v>209</v>
      </c>
      <c r="B79" s="35" t="s">
        <v>160</v>
      </c>
      <c r="C79" s="35"/>
      <c r="D79" s="20">
        <v>732</v>
      </c>
      <c r="E79" s="20" t="s">
        <v>16</v>
      </c>
      <c r="F79" s="20" t="s">
        <v>46</v>
      </c>
      <c r="G79" s="21" t="s">
        <v>40</v>
      </c>
      <c r="H79" s="22" t="s">
        <v>22</v>
      </c>
      <c r="I79" s="24">
        <f>SUM(J79:L79)</f>
        <v>11823.8</v>
      </c>
      <c r="J79" s="24">
        <v>11823.8</v>
      </c>
      <c r="K79" s="24">
        <v>0</v>
      </c>
      <c r="L79" s="24">
        <v>0</v>
      </c>
      <c r="M79" s="8"/>
    </row>
    <row r="80" spans="1:13" ht="69.75" customHeight="1" x14ac:dyDescent="0.25">
      <c r="A80" s="31"/>
      <c r="B80" s="35"/>
      <c r="C80" s="35"/>
      <c r="D80" s="20">
        <v>732</v>
      </c>
      <c r="E80" s="20" t="s">
        <v>16</v>
      </c>
      <c r="F80" s="20" t="s">
        <v>47</v>
      </c>
      <c r="G80" s="21" t="s">
        <v>40</v>
      </c>
      <c r="H80" s="22" t="s">
        <v>23</v>
      </c>
      <c r="I80" s="24">
        <f t="shared" ref="I80:I83" si="31">SUM(J80:L80)</f>
        <v>1970.8</v>
      </c>
      <c r="J80" s="24">
        <v>1970.8</v>
      </c>
      <c r="K80" s="24">
        <v>0</v>
      </c>
      <c r="L80" s="24">
        <v>0</v>
      </c>
      <c r="M80" s="8"/>
    </row>
    <row r="81" spans="1:14" ht="56.25" customHeight="1" x14ac:dyDescent="0.25">
      <c r="A81" s="31" t="s">
        <v>210</v>
      </c>
      <c r="B81" s="35" t="s">
        <v>188</v>
      </c>
      <c r="C81" s="35"/>
      <c r="D81" s="20">
        <v>732</v>
      </c>
      <c r="E81" s="20" t="s">
        <v>16</v>
      </c>
      <c r="F81" s="20" t="s">
        <v>46</v>
      </c>
      <c r="G81" s="21" t="s">
        <v>40</v>
      </c>
      <c r="H81" s="22" t="s">
        <v>22</v>
      </c>
      <c r="I81" s="24">
        <f>SUM(J81:L81)</f>
        <v>18337.2</v>
      </c>
      <c r="J81" s="24">
        <f>20968.5-2631.3</f>
        <v>18337.2</v>
      </c>
      <c r="K81" s="24">
        <v>0</v>
      </c>
      <c r="L81" s="24">
        <v>0</v>
      </c>
      <c r="M81" s="8"/>
    </row>
    <row r="82" spans="1:14" ht="75" customHeight="1" x14ac:dyDescent="0.25">
      <c r="A82" s="31"/>
      <c r="B82" s="35"/>
      <c r="C82" s="35"/>
      <c r="D82" s="20">
        <v>732</v>
      </c>
      <c r="E82" s="20" t="s">
        <v>16</v>
      </c>
      <c r="F82" s="20" t="s">
        <v>47</v>
      </c>
      <c r="G82" s="21" t="s">
        <v>40</v>
      </c>
      <c r="H82" s="22" t="s">
        <v>23</v>
      </c>
      <c r="I82" s="24">
        <f>SUM(J82:L82)</f>
        <v>3133.3</v>
      </c>
      <c r="J82" s="24">
        <v>3133.3</v>
      </c>
      <c r="K82" s="24">
        <v>0</v>
      </c>
      <c r="L82" s="24">
        <v>0</v>
      </c>
      <c r="M82" s="8"/>
    </row>
    <row r="83" spans="1:14" ht="57" customHeight="1" x14ac:dyDescent="0.25">
      <c r="A83" s="31" t="s">
        <v>211</v>
      </c>
      <c r="B83" s="35" t="s">
        <v>187</v>
      </c>
      <c r="C83" s="35"/>
      <c r="D83" s="20">
        <v>732</v>
      </c>
      <c r="E83" s="20" t="s">
        <v>16</v>
      </c>
      <c r="F83" s="20" t="s">
        <v>46</v>
      </c>
      <c r="G83" s="21" t="s">
        <v>40</v>
      </c>
      <c r="H83" s="22" t="s">
        <v>22</v>
      </c>
      <c r="I83" s="24">
        <f t="shared" si="31"/>
        <v>17647.400000000001</v>
      </c>
      <c r="J83" s="24">
        <v>17647.400000000001</v>
      </c>
      <c r="K83" s="24">
        <v>0</v>
      </c>
      <c r="L83" s="24">
        <v>0</v>
      </c>
      <c r="M83" s="8"/>
    </row>
    <row r="84" spans="1:14" ht="76.5" customHeight="1" x14ac:dyDescent="0.25">
      <c r="A84" s="31"/>
      <c r="B84" s="35"/>
      <c r="C84" s="35"/>
      <c r="D84" s="20">
        <v>732</v>
      </c>
      <c r="E84" s="20" t="s">
        <v>16</v>
      </c>
      <c r="F84" s="20" t="s">
        <v>47</v>
      </c>
      <c r="G84" s="21" t="s">
        <v>40</v>
      </c>
      <c r="H84" s="22" t="s">
        <v>23</v>
      </c>
      <c r="I84" s="24">
        <f>SUM(J84:L84)</f>
        <v>3015.6</v>
      </c>
      <c r="J84" s="24">
        <v>3015.6</v>
      </c>
      <c r="K84" s="24">
        <v>0</v>
      </c>
      <c r="L84" s="24">
        <v>0</v>
      </c>
      <c r="M84" s="8"/>
    </row>
    <row r="85" spans="1:14" ht="30" x14ac:dyDescent="0.25">
      <c r="A85" s="31" t="s">
        <v>212</v>
      </c>
      <c r="B85" s="35" t="s">
        <v>161</v>
      </c>
      <c r="C85" s="22"/>
      <c r="D85" s="20">
        <v>732</v>
      </c>
      <c r="E85" s="20" t="s">
        <v>16</v>
      </c>
      <c r="F85" s="20" t="s">
        <v>46</v>
      </c>
      <c r="G85" s="21" t="s">
        <v>40</v>
      </c>
      <c r="H85" s="22" t="s">
        <v>22</v>
      </c>
      <c r="I85" s="24">
        <f t="shared" ref="I85:I90" si="32">SUM(J85:L85)</f>
        <v>27690.7</v>
      </c>
      <c r="J85" s="24">
        <v>0</v>
      </c>
      <c r="K85" s="24">
        <v>0</v>
      </c>
      <c r="L85" s="24">
        <v>27690.7</v>
      </c>
      <c r="M85" s="8"/>
    </row>
    <row r="86" spans="1:14" ht="65.25" customHeight="1" x14ac:dyDescent="0.25">
      <c r="A86" s="31"/>
      <c r="B86" s="35"/>
      <c r="C86" s="22"/>
      <c r="D86" s="20">
        <v>732</v>
      </c>
      <c r="E86" s="20" t="s">
        <v>16</v>
      </c>
      <c r="F86" s="20" t="s">
        <v>47</v>
      </c>
      <c r="G86" s="21" t="s">
        <v>40</v>
      </c>
      <c r="H86" s="22" t="s">
        <v>23</v>
      </c>
      <c r="I86" s="24">
        <f t="shared" si="32"/>
        <v>4137.7</v>
      </c>
      <c r="J86" s="24">
        <v>0</v>
      </c>
      <c r="K86" s="24">
        <v>0</v>
      </c>
      <c r="L86" s="24">
        <v>4137.7</v>
      </c>
      <c r="M86" s="8"/>
    </row>
    <row r="87" spans="1:14" ht="43.5" customHeight="1" x14ac:dyDescent="0.25">
      <c r="A87" s="53" t="s">
        <v>245</v>
      </c>
      <c r="B87" s="51" t="s">
        <v>244</v>
      </c>
      <c r="C87" s="22"/>
      <c r="D87" s="20">
        <v>732</v>
      </c>
      <c r="E87" s="21" t="s">
        <v>16</v>
      </c>
      <c r="F87" s="20" t="s">
        <v>46</v>
      </c>
      <c r="G87" s="21" t="s">
        <v>40</v>
      </c>
      <c r="H87" s="22" t="s">
        <v>22</v>
      </c>
      <c r="I87" s="24">
        <f t="shared" si="32"/>
        <v>0</v>
      </c>
      <c r="J87" s="24">
        <v>0</v>
      </c>
      <c r="K87" s="24">
        <v>0</v>
      </c>
      <c r="L87" s="24">
        <v>0</v>
      </c>
      <c r="M87" s="8"/>
    </row>
    <row r="88" spans="1:14" ht="59.25" customHeight="1" x14ac:dyDescent="0.25">
      <c r="A88" s="54"/>
      <c r="B88" s="52"/>
      <c r="C88" s="22"/>
      <c r="D88" s="20">
        <v>732</v>
      </c>
      <c r="E88" s="21" t="s">
        <v>16</v>
      </c>
      <c r="F88" s="20" t="s">
        <v>47</v>
      </c>
      <c r="G88" s="21" t="s">
        <v>40</v>
      </c>
      <c r="H88" s="22" t="s">
        <v>23</v>
      </c>
      <c r="I88" s="24">
        <f t="shared" si="32"/>
        <v>7752.0752000000002</v>
      </c>
      <c r="J88" s="24">
        <v>0</v>
      </c>
      <c r="K88" s="24">
        <v>7752.0752000000002</v>
      </c>
      <c r="L88" s="24">
        <v>0</v>
      </c>
      <c r="M88" s="8"/>
    </row>
    <row r="89" spans="1:14" ht="46.5" customHeight="1" x14ac:dyDescent="0.25">
      <c r="A89" s="53" t="s">
        <v>246</v>
      </c>
      <c r="B89" s="51" t="s">
        <v>248</v>
      </c>
      <c r="C89" s="22"/>
      <c r="D89" s="20">
        <v>732</v>
      </c>
      <c r="E89" s="21" t="s">
        <v>16</v>
      </c>
      <c r="F89" s="20" t="s">
        <v>46</v>
      </c>
      <c r="G89" s="21" t="s">
        <v>40</v>
      </c>
      <c r="H89" s="22" t="s">
        <v>22</v>
      </c>
      <c r="I89" s="24">
        <f t="shared" si="32"/>
        <v>0</v>
      </c>
      <c r="J89" s="24">
        <v>0</v>
      </c>
      <c r="K89" s="24">
        <v>0</v>
      </c>
      <c r="L89" s="24">
        <v>0</v>
      </c>
      <c r="M89" s="8"/>
    </row>
    <row r="90" spans="1:14" ht="67.5" customHeight="1" x14ac:dyDescent="0.25">
      <c r="A90" s="54"/>
      <c r="B90" s="52"/>
      <c r="C90" s="22"/>
      <c r="D90" s="20">
        <v>732</v>
      </c>
      <c r="E90" s="21" t="s">
        <v>16</v>
      </c>
      <c r="F90" s="20" t="s">
        <v>47</v>
      </c>
      <c r="G90" s="21" t="s">
        <v>40</v>
      </c>
      <c r="H90" s="22" t="s">
        <v>23</v>
      </c>
      <c r="I90" s="24">
        <f t="shared" si="32"/>
        <v>1884.2431999999999</v>
      </c>
      <c r="J90" s="24">
        <v>0</v>
      </c>
      <c r="K90" s="24">
        <v>1884.2431999999999</v>
      </c>
      <c r="L90" s="24">
        <v>0</v>
      </c>
      <c r="M90" s="8"/>
    </row>
    <row r="91" spans="1:14" ht="56.25" customHeight="1" x14ac:dyDescent="0.25">
      <c r="A91" s="53" t="s">
        <v>247</v>
      </c>
      <c r="B91" s="51" t="s">
        <v>249</v>
      </c>
      <c r="C91" s="22"/>
      <c r="D91" s="20">
        <v>732</v>
      </c>
      <c r="E91" s="21" t="s">
        <v>16</v>
      </c>
      <c r="F91" s="20" t="s">
        <v>46</v>
      </c>
      <c r="G91" s="21" t="s">
        <v>40</v>
      </c>
      <c r="H91" s="22" t="s">
        <v>22</v>
      </c>
      <c r="I91" s="24">
        <f>SUM(J91:L91)</f>
        <v>0</v>
      </c>
      <c r="J91" s="24">
        <v>0</v>
      </c>
      <c r="K91" s="24">
        <v>0</v>
      </c>
      <c r="L91" s="24">
        <v>0</v>
      </c>
      <c r="M91" s="8"/>
    </row>
    <row r="92" spans="1:14" ht="77.25" customHeight="1" x14ac:dyDescent="0.25">
      <c r="A92" s="54"/>
      <c r="B92" s="52"/>
      <c r="C92" s="22"/>
      <c r="D92" s="20">
        <v>732</v>
      </c>
      <c r="E92" s="21" t="s">
        <v>16</v>
      </c>
      <c r="F92" s="20" t="s">
        <v>47</v>
      </c>
      <c r="G92" s="21" t="s">
        <v>40</v>
      </c>
      <c r="H92" s="22" t="s">
        <v>23</v>
      </c>
      <c r="I92" s="24">
        <f>SUM(J92:L92)</f>
        <v>9089.3727999999992</v>
      </c>
      <c r="J92" s="24">
        <v>0</v>
      </c>
      <c r="K92" s="24">
        <v>9089.3727999999992</v>
      </c>
      <c r="L92" s="24">
        <v>0</v>
      </c>
      <c r="M92" s="8"/>
    </row>
    <row r="93" spans="1:14" x14ac:dyDescent="0.25">
      <c r="A93" s="21"/>
      <c r="B93" s="36" t="s">
        <v>102</v>
      </c>
      <c r="C93" s="36"/>
      <c r="D93" s="36"/>
      <c r="E93" s="36"/>
      <c r="F93" s="36"/>
      <c r="G93" s="36"/>
      <c r="H93" s="22" t="s">
        <v>19</v>
      </c>
      <c r="I93" s="24">
        <f>I73</f>
        <v>137344.49119999999</v>
      </c>
      <c r="J93" s="24">
        <f>J73</f>
        <v>86790.399999999994</v>
      </c>
      <c r="K93" s="24">
        <f>K73</f>
        <v>18725.691200000001</v>
      </c>
      <c r="L93" s="24">
        <f>L73</f>
        <v>31828.400000000001</v>
      </c>
      <c r="M93" s="8"/>
    </row>
    <row r="94" spans="1:14" ht="30" x14ac:dyDescent="0.25">
      <c r="A94" s="21"/>
      <c r="B94" s="36"/>
      <c r="C94" s="36"/>
      <c r="D94" s="36"/>
      <c r="E94" s="36"/>
      <c r="F94" s="36"/>
      <c r="G94" s="36"/>
      <c r="H94" s="22" t="s">
        <v>22</v>
      </c>
      <c r="I94" s="24">
        <f>I75</f>
        <v>101961.4</v>
      </c>
      <c r="J94" s="24">
        <f>J75</f>
        <v>74270.7</v>
      </c>
      <c r="K94" s="24">
        <f>K75</f>
        <v>0</v>
      </c>
      <c r="L94" s="24">
        <f t="shared" ref="J94:L95" si="33">L75</f>
        <v>27690.7</v>
      </c>
      <c r="M94" s="8"/>
    </row>
    <row r="95" spans="1:14" ht="45" x14ac:dyDescent="0.25">
      <c r="A95" s="21"/>
      <c r="B95" s="36"/>
      <c r="C95" s="36"/>
      <c r="D95" s="36"/>
      <c r="E95" s="36"/>
      <c r="F95" s="36"/>
      <c r="G95" s="36"/>
      <c r="H95" s="22" t="s">
        <v>23</v>
      </c>
      <c r="I95" s="24">
        <f>I76</f>
        <v>35383.091200000003</v>
      </c>
      <c r="J95" s="24">
        <f t="shared" si="33"/>
        <v>12519.7</v>
      </c>
      <c r="K95" s="24">
        <f t="shared" si="33"/>
        <v>18725.691200000001</v>
      </c>
      <c r="L95" s="24">
        <f t="shared" si="33"/>
        <v>4137.7</v>
      </c>
      <c r="M95" s="8"/>
      <c r="N95" s="8"/>
    </row>
    <row r="96" spans="1:14" s="13" customFormat="1" ht="38.25" customHeight="1" x14ac:dyDescent="0.25">
      <c r="A96" s="32" t="s">
        <v>197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4"/>
      <c r="M96" s="8"/>
    </row>
    <row r="97" spans="1:13" s="13" customFormat="1" ht="42" customHeight="1" x14ac:dyDescent="0.25">
      <c r="A97" s="32" t="s">
        <v>214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4"/>
      <c r="M97" s="8"/>
    </row>
    <row r="98" spans="1:13" s="13" customFormat="1" ht="50.25" customHeight="1" x14ac:dyDescent="0.25">
      <c r="A98" s="31" t="s">
        <v>132</v>
      </c>
      <c r="B98" s="25" t="s">
        <v>122</v>
      </c>
      <c r="C98" s="23"/>
      <c r="D98" s="20">
        <v>732</v>
      </c>
      <c r="E98" s="21" t="s">
        <v>30</v>
      </c>
      <c r="F98" s="20" t="s">
        <v>123</v>
      </c>
      <c r="G98" s="21" t="s">
        <v>18</v>
      </c>
      <c r="H98" s="20" t="s">
        <v>19</v>
      </c>
      <c r="I98" s="19">
        <f>I99</f>
        <v>67186.075899999996</v>
      </c>
      <c r="J98" s="19">
        <f t="shared" ref="J98:L98" si="34">J99</f>
        <v>22452.075900000003</v>
      </c>
      <c r="K98" s="19">
        <f t="shared" si="34"/>
        <v>22367</v>
      </c>
      <c r="L98" s="19">
        <f t="shared" si="34"/>
        <v>22367</v>
      </c>
      <c r="M98" s="8"/>
    </row>
    <row r="99" spans="1:13" ht="76.5" customHeight="1" x14ac:dyDescent="0.25">
      <c r="A99" s="31"/>
      <c r="B99" s="22" t="s">
        <v>124</v>
      </c>
      <c r="C99" s="22"/>
      <c r="D99" s="20">
        <v>732</v>
      </c>
      <c r="E99" s="21" t="s">
        <v>30</v>
      </c>
      <c r="F99" s="20" t="s">
        <v>48</v>
      </c>
      <c r="G99" s="21" t="s">
        <v>18</v>
      </c>
      <c r="H99" s="20" t="s">
        <v>19</v>
      </c>
      <c r="I99" s="19">
        <f t="shared" ref="I99:I104" si="35">SUM(J99:L99)</f>
        <v>67186.075899999996</v>
      </c>
      <c r="J99" s="19">
        <f>J100+J101+J102+J103+J104</f>
        <v>22452.075900000003</v>
      </c>
      <c r="K99" s="19">
        <f t="shared" ref="K99:L99" si="36">K100+K101+K102+K103+K104</f>
        <v>22367</v>
      </c>
      <c r="L99" s="19">
        <f t="shared" si="36"/>
        <v>22367</v>
      </c>
      <c r="M99" s="8"/>
    </row>
    <row r="100" spans="1:13" ht="75" x14ac:dyDescent="0.25">
      <c r="A100" s="31" t="s">
        <v>215</v>
      </c>
      <c r="B100" s="35" t="s">
        <v>49</v>
      </c>
      <c r="C100" s="14" t="s">
        <v>94</v>
      </c>
      <c r="D100" s="20">
        <v>704</v>
      </c>
      <c r="E100" s="21" t="s">
        <v>154</v>
      </c>
      <c r="F100" s="20" t="s">
        <v>51</v>
      </c>
      <c r="G100" s="21" t="s">
        <v>18</v>
      </c>
      <c r="H100" s="22" t="s">
        <v>23</v>
      </c>
      <c r="I100" s="19">
        <f t="shared" si="35"/>
        <v>10489.9</v>
      </c>
      <c r="J100" s="24">
        <f>2825.5</f>
        <v>2825.5</v>
      </c>
      <c r="K100" s="24">
        <v>3832.2</v>
      </c>
      <c r="L100" s="24">
        <v>3832.2</v>
      </c>
      <c r="M100" s="8"/>
    </row>
    <row r="101" spans="1:13" ht="45" x14ac:dyDescent="0.25">
      <c r="A101" s="31"/>
      <c r="B101" s="35"/>
      <c r="C101" s="14" t="s">
        <v>95</v>
      </c>
      <c r="D101" s="20">
        <v>732</v>
      </c>
      <c r="E101" s="21" t="s">
        <v>50</v>
      </c>
      <c r="F101" s="20" t="s">
        <v>51</v>
      </c>
      <c r="G101" s="21" t="s">
        <v>18</v>
      </c>
      <c r="H101" s="22" t="s">
        <v>23</v>
      </c>
      <c r="I101" s="19">
        <f t="shared" si="35"/>
        <v>20307</v>
      </c>
      <c r="J101" s="24">
        <f>5749.93738+1605.88242+201.5802</f>
        <v>7557.4000000000005</v>
      </c>
      <c r="K101" s="24">
        <f>4621.7+1395.8+357.3</f>
        <v>6374.8</v>
      </c>
      <c r="L101" s="24">
        <f>4621.7+1395.8+357.3</f>
        <v>6374.8</v>
      </c>
      <c r="M101" s="8"/>
    </row>
    <row r="102" spans="1:13" ht="178.5" customHeight="1" x14ac:dyDescent="0.25">
      <c r="A102" s="21" t="s">
        <v>216</v>
      </c>
      <c r="B102" s="22" t="s">
        <v>56</v>
      </c>
      <c r="C102" s="14" t="s">
        <v>95</v>
      </c>
      <c r="D102" s="20">
        <v>732</v>
      </c>
      <c r="E102" s="21" t="s">
        <v>57</v>
      </c>
      <c r="F102" s="20" t="s">
        <v>59</v>
      </c>
      <c r="G102" s="21" t="s">
        <v>58</v>
      </c>
      <c r="H102" s="22" t="s">
        <v>23</v>
      </c>
      <c r="I102" s="19">
        <f t="shared" si="35"/>
        <v>87.3700000000008</v>
      </c>
      <c r="J102" s="24">
        <f>8387.37-7500-800</f>
        <v>87.3700000000008</v>
      </c>
      <c r="K102" s="24">
        <v>0</v>
      </c>
      <c r="L102" s="24">
        <v>0</v>
      </c>
      <c r="M102" s="8"/>
    </row>
    <row r="103" spans="1:13" ht="80.25" customHeight="1" x14ac:dyDescent="0.25">
      <c r="A103" s="21" t="s">
        <v>217</v>
      </c>
      <c r="B103" s="22" t="s">
        <v>52</v>
      </c>
      <c r="C103" s="17" t="s">
        <v>98</v>
      </c>
      <c r="D103" s="20">
        <v>732</v>
      </c>
      <c r="E103" s="21" t="s">
        <v>50</v>
      </c>
      <c r="F103" s="20" t="s">
        <v>53</v>
      </c>
      <c r="G103" s="21" t="s">
        <v>18</v>
      </c>
      <c r="H103" s="22" t="s">
        <v>23</v>
      </c>
      <c r="I103" s="19">
        <f t="shared" si="35"/>
        <v>17647.7</v>
      </c>
      <c r="J103" s="24">
        <f>4344.5+1312+411.8</f>
        <v>6068.3</v>
      </c>
      <c r="K103" s="24">
        <f>4130.5+1247.4+411.8</f>
        <v>5789.7</v>
      </c>
      <c r="L103" s="24">
        <f>4130.5+1247.4+411.8</f>
        <v>5789.7</v>
      </c>
      <c r="M103" s="8"/>
    </row>
    <row r="104" spans="1:13" ht="75" x14ac:dyDescent="0.25">
      <c r="A104" s="21" t="s">
        <v>218</v>
      </c>
      <c r="B104" s="22" t="s">
        <v>54</v>
      </c>
      <c r="C104" s="14" t="s">
        <v>97</v>
      </c>
      <c r="D104" s="20">
        <v>732</v>
      </c>
      <c r="E104" s="21" t="s">
        <v>50</v>
      </c>
      <c r="F104" s="20" t="s">
        <v>55</v>
      </c>
      <c r="G104" s="21" t="s">
        <v>18</v>
      </c>
      <c r="H104" s="22" t="s">
        <v>23</v>
      </c>
      <c r="I104" s="19">
        <f t="shared" si="35"/>
        <v>18654.105899999999</v>
      </c>
      <c r="J104" s="24">
        <f>5913.5059</f>
        <v>5913.5059000000001</v>
      </c>
      <c r="K104" s="24">
        <f>4092.5+8+1236+716.9+209.6+15+15.3+77</f>
        <v>6370.3</v>
      </c>
      <c r="L104" s="24">
        <f>4092.5+8+1236+716.9+209.6+15+15.3+77</f>
        <v>6370.3</v>
      </c>
      <c r="M104" s="8"/>
    </row>
    <row r="105" spans="1:13" x14ac:dyDescent="0.25">
      <c r="A105" s="21"/>
      <c r="B105" s="36" t="s">
        <v>103</v>
      </c>
      <c r="C105" s="36"/>
      <c r="D105" s="36"/>
      <c r="E105" s="36"/>
      <c r="F105" s="36"/>
      <c r="G105" s="36"/>
      <c r="H105" s="22" t="s">
        <v>19</v>
      </c>
      <c r="I105" s="19">
        <f>I98</f>
        <v>67186.075899999996</v>
      </c>
      <c r="J105" s="19">
        <f t="shared" ref="J105:L105" si="37">J98</f>
        <v>22452.075900000003</v>
      </c>
      <c r="K105" s="19">
        <f t="shared" si="37"/>
        <v>22367</v>
      </c>
      <c r="L105" s="19">
        <f t="shared" si="37"/>
        <v>22367</v>
      </c>
      <c r="M105" s="8"/>
    </row>
    <row r="106" spans="1:13" ht="45" x14ac:dyDescent="0.25">
      <c r="A106" s="21"/>
      <c r="B106" s="36"/>
      <c r="C106" s="36"/>
      <c r="D106" s="36"/>
      <c r="E106" s="36"/>
      <c r="F106" s="36"/>
      <c r="G106" s="36"/>
      <c r="H106" s="22" t="s">
        <v>23</v>
      </c>
      <c r="I106" s="19">
        <f>I104+I103+I102+I101+I100</f>
        <v>67186.075899999996</v>
      </c>
      <c r="J106" s="19">
        <f t="shared" ref="J106:L106" si="38">J104+J103+J102+J101+J100</f>
        <v>22452.0759</v>
      </c>
      <c r="K106" s="19">
        <f t="shared" si="38"/>
        <v>22367</v>
      </c>
      <c r="L106" s="19">
        <f t="shared" si="38"/>
        <v>22367</v>
      </c>
      <c r="M106" s="8"/>
    </row>
    <row r="107" spans="1:13" s="13" customFormat="1" ht="101.25" customHeight="1" x14ac:dyDescent="0.25">
      <c r="A107" s="38" t="s">
        <v>255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40"/>
      <c r="M107" s="8"/>
    </row>
    <row r="108" spans="1:13" s="13" customFormat="1" ht="33.75" customHeight="1" x14ac:dyDescent="0.25">
      <c r="A108" s="32" t="s">
        <v>219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4"/>
      <c r="M108" s="8"/>
    </row>
    <row r="109" spans="1:13" ht="30" x14ac:dyDescent="0.25">
      <c r="A109" s="37">
        <v>7</v>
      </c>
      <c r="B109" s="22" t="s">
        <v>125</v>
      </c>
      <c r="C109" s="22"/>
      <c r="D109" s="20">
        <v>732</v>
      </c>
      <c r="E109" s="21" t="s">
        <v>41</v>
      </c>
      <c r="F109" s="20" t="s">
        <v>123</v>
      </c>
      <c r="G109" s="21" t="s">
        <v>18</v>
      </c>
      <c r="H109" s="20" t="s">
        <v>19</v>
      </c>
      <c r="I109" s="24">
        <f>I110</f>
        <v>227127.48779999997</v>
      </c>
      <c r="J109" s="24">
        <f t="shared" ref="J109:L109" si="39">J110</f>
        <v>145168.82499999998</v>
      </c>
      <c r="K109" s="24">
        <f t="shared" si="39"/>
        <v>38264.290800000002</v>
      </c>
      <c r="L109" s="24">
        <f t="shared" si="39"/>
        <v>43694.372000000003</v>
      </c>
      <c r="M109" s="8"/>
    </row>
    <row r="110" spans="1:13" ht="104.25" customHeight="1" x14ac:dyDescent="0.25">
      <c r="A110" s="37"/>
      <c r="B110" s="22" t="s">
        <v>134</v>
      </c>
      <c r="C110" s="35" t="s">
        <v>99</v>
      </c>
      <c r="D110" s="20">
        <v>732</v>
      </c>
      <c r="E110" s="21" t="s">
        <v>41</v>
      </c>
      <c r="F110" s="20" t="s">
        <v>60</v>
      </c>
      <c r="G110" s="21" t="s">
        <v>18</v>
      </c>
      <c r="H110" s="20" t="s">
        <v>19</v>
      </c>
      <c r="I110" s="24">
        <f>SUM(J110:L110)</f>
        <v>227127.48779999997</v>
      </c>
      <c r="J110" s="24">
        <f>J111+J112+J113+J114+J115</f>
        <v>145168.82499999998</v>
      </c>
      <c r="K110" s="24">
        <f t="shared" ref="K110:L110" si="40">K111+K112+K113+K114+K115</f>
        <v>38264.290800000002</v>
      </c>
      <c r="L110" s="24">
        <f t="shared" si="40"/>
        <v>43694.372000000003</v>
      </c>
      <c r="M110" s="8"/>
    </row>
    <row r="111" spans="1:13" ht="75" customHeight="1" x14ac:dyDescent="0.25">
      <c r="A111" s="21" t="s">
        <v>162</v>
      </c>
      <c r="B111" s="22" t="s">
        <v>138</v>
      </c>
      <c r="C111" s="35"/>
      <c r="D111" s="20">
        <v>732</v>
      </c>
      <c r="E111" s="21" t="s">
        <v>41</v>
      </c>
      <c r="F111" s="20" t="s">
        <v>61</v>
      </c>
      <c r="G111" s="21" t="s">
        <v>62</v>
      </c>
      <c r="H111" s="22" t="s">
        <v>23</v>
      </c>
      <c r="I111" s="24">
        <f>J111+K111+L111</f>
        <v>176964.2378</v>
      </c>
      <c r="J111" s="24">
        <f>89554.35291+14018.67209</f>
        <v>103573.02499999999</v>
      </c>
      <c r="K111" s="24">
        <f>55274.372-21277.5312</f>
        <v>33996.840800000005</v>
      </c>
      <c r="L111" s="24">
        <v>39394.372000000003</v>
      </c>
      <c r="M111" s="8"/>
    </row>
    <row r="112" spans="1:13" ht="69.75" customHeight="1" x14ac:dyDescent="0.25">
      <c r="A112" s="21" t="s">
        <v>220</v>
      </c>
      <c r="B112" s="22" t="s">
        <v>139</v>
      </c>
      <c r="C112" s="35"/>
      <c r="D112" s="20">
        <v>732</v>
      </c>
      <c r="E112" s="21" t="s">
        <v>41</v>
      </c>
      <c r="F112" s="20" t="s">
        <v>63</v>
      </c>
      <c r="G112" s="21" t="s">
        <v>37</v>
      </c>
      <c r="H112" s="22" t="s">
        <v>23</v>
      </c>
      <c r="I112" s="24">
        <f t="shared" ref="I112:I114" si="41">J112+K112+L112</f>
        <v>6900</v>
      </c>
      <c r="J112" s="24">
        <v>2300</v>
      </c>
      <c r="K112" s="24">
        <v>2300</v>
      </c>
      <c r="L112" s="24">
        <v>2300</v>
      </c>
      <c r="M112" s="8"/>
    </row>
    <row r="113" spans="1:13" ht="66.75" customHeight="1" x14ac:dyDescent="0.25">
      <c r="A113" s="21" t="s">
        <v>221</v>
      </c>
      <c r="B113" s="22" t="s">
        <v>140</v>
      </c>
      <c r="C113" s="35"/>
      <c r="D113" s="20">
        <v>732</v>
      </c>
      <c r="E113" s="21" t="s">
        <v>41</v>
      </c>
      <c r="F113" s="20" t="s">
        <v>64</v>
      </c>
      <c r="G113" s="21" t="s">
        <v>37</v>
      </c>
      <c r="H113" s="22" t="s">
        <v>23</v>
      </c>
      <c r="I113" s="24">
        <f>J113+K113+L113</f>
        <v>3972.3500000000004</v>
      </c>
      <c r="J113" s="24">
        <v>4.9000000000000004</v>
      </c>
      <c r="K113" s="24">
        <f>2000-32.55</f>
        <v>1967.45</v>
      </c>
      <c r="L113" s="24">
        <v>2000</v>
      </c>
      <c r="M113" s="8"/>
    </row>
    <row r="114" spans="1:13" ht="45" x14ac:dyDescent="0.25">
      <c r="A114" s="53" t="s">
        <v>240</v>
      </c>
      <c r="B114" s="51" t="s">
        <v>241</v>
      </c>
      <c r="C114" s="51" t="s">
        <v>99</v>
      </c>
      <c r="D114" s="20">
        <v>732</v>
      </c>
      <c r="E114" s="21" t="s">
        <v>41</v>
      </c>
      <c r="F114" s="20" t="s">
        <v>242</v>
      </c>
      <c r="G114" s="21" t="s">
        <v>62</v>
      </c>
      <c r="H114" s="22" t="s">
        <v>23</v>
      </c>
      <c r="I114" s="24">
        <f t="shared" si="41"/>
        <v>2003.9</v>
      </c>
      <c r="J114" s="24">
        <v>2003.9</v>
      </c>
      <c r="K114" s="24">
        <v>0</v>
      </c>
      <c r="L114" s="24">
        <v>0</v>
      </c>
      <c r="M114" s="8"/>
    </row>
    <row r="115" spans="1:13" ht="45.75" customHeight="1" x14ac:dyDescent="0.25">
      <c r="A115" s="54"/>
      <c r="B115" s="52"/>
      <c r="C115" s="52"/>
      <c r="D115" s="20">
        <v>732</v>
      </c>
      <c r="E115" s="21" t="s">
        <v>41</v>
      </c>
      <c r="F115" s="20" t="s">
        <v>243</v>
      </c>
      <c r="G115" s="21" t="s">
        <v>62</v>
      </c>
      <c r="H115" s="22" t="s">
        <v>22</v>
      </c>
      <c r="I115" s="24">
        <f>J115+K115+L115</f>
        <v>37287</v>
      </c>
      <c r="J115" s="24">
        <v>37287</v>
      </c>
      <c r="K115" s="24">
        <v>0</v>
      </c>
      <c r="L115" s="24">
        <v>0</v>
      </c>
      <c r="M115" s="8"/>
    </row>
    <row r="116" spans="1:13" x14ac:dyDescent="0.25">
      <c r="A116" s="21"/>
      <c r="B116" s="36" t="s">
        <v>111</v>
      </c>
      <c r="C116" s="36"/>
      <c r="D116" s="36"/>
      <c r="E116" s="36"/>
      <c r="F116" s="36"/>
      <c r="G116" s="36"/>
      <c r="H116" s="22" t="s">
        <v>19</v>
      </c>
      <c r="I116" s="24">
        <f>I109</f>
        <v>227127.48779999997</v>
      </c>
      <c r="J116" s="24">
        <f t="shared" ref="J116:L116" si="42">J109</f>
        <v>145168.82499999998</v>
      </c>
      <c r="K116" s="24">
        <f t="shared" si="42"/>
        <v>38264.290800000002</v>
      </c>
      <c r="L116" s="24">
        <f t="shared" si="42"/>
        <v>43694.372000000003</v>
      </c>
      <c r="M116" s="8"/>
    </row>
    <row r="117" spans="1:13" ht="45" x14ac:dyDescent="0.25">
      <c r="A117" s="21"/>
      <c r="B117" s="36"/>
      <c r="C117" s="36"/>
      <c r="D117" s="36"/>
      <c r="E117" s="36"/>
      <c r="F117" s="36"/>
      <c r="G117" s="36"/>
      <c r="H117" s="22" t="s">
        <v>23</v>
      </c>
      <c r="I117" s="24">
        <f>I114+I113+I112+I111</f>
        <v>189840.4878</v>
      </c>
      <c r="J117" s="24">
        <f t="shared" ref="J117:L117" si="43">J114+J113+J112+J111</f>
        <v>107881.825</v>
      </c>
      <c r="K117" s="24">
        <f t="shared" si="43"/>
        <v>38264.290800000002</v>
      </c>
      <c r="L117" s="24">
        <f t="shared" si="43"/>
        <v>43694.372000000003</v>
      </c>
      <c r="M117" s="8"/>
    </row>
    <row r="118" spans="1:13" ht="30" x14ac:dyDescent="0.25">
      <c r="A118" s="21"/>
      <c r="B118" s="36"/>
      <c r="C118" s="36"/>
      <c r="D118" s="36"/>
      <c r="E118" s="36"/>
      <c r="F118" s="36"/>
      <c r="G118" s="36"/>
      <c r="H118" s="22" t="s">
        <v>22</v>
      </c>
      <c r="I118" s="24">
        <f>I115</f>
        <v>37287</v>
      </c>
      <c r="J118" s="24">
        <f t="shared" ref="J118:L118" si="44">J115</f>
        <v>37287</v>
      </c>
      <c r="K118" s="24">
        <f t="shared" si="44"/>
        <v>0</v>
      </c>
      <c r="L118" s="24">
        <f t="shared" si="44"/>
        <v>0</v>
      </c>
      <c r="M118" s="8"/>
    </row>
    <row r="119" spans="1:13" s="13" customFormat="1" ht="51.75" customHeight="1" x14ac:dyDescent="0.25">
      <c r="A119" s="38" t="s">
        <v>250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40"/>
      <c r="M119" s="8"/>
    </row>
    <row r="120" spans="1:13" s="13" customFormat="1" ht="27" customHeight="1" x14ac:dyDescent="0.25">
      <c r="A120" s="32" t="s">
        <v>222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4"/>
      <c r="M120" s="8"/>
    </row>
    <row r="121" spans="1:13" s="13" customFormat="1" ht="30" x14ac:dyDescent="0.25">
      <c r="A121" s="31" t="s">
        <v>223</v>
      </c>
      <c r="B121" s="25" t="s">
        <v>122</v>
      </c>
      <c r="C121" s="23"/>
      <c r="D121" s="20">
        <v>732</v>
      </c>
      <c r="E121" s="21" t="s">
        <v>41</v>
      </c>
      <c r="F121" s="20" t="s">
        <v>65</v>
      </c>
      <c r="G121" s="21" t="s">
        <v>18</v>
      </c>
      <c r="H121" s="20" t="s">
        <v>19</v>
      </c>
      <c r="I121" s="24">
        <f>I122</f>
        <v>63949.120999999999</v>
      </c>
      <c r="J121" s="24">
        <f t="shared" ref="J121:L121" si="45">J122</f>
        <v>41792.565000000002</v>
      </c>
      <c r="K121" s="24">
        <f t="shared" si="45"/>
        <v>16631.328000000001</v>
      </c>
      <c r="L121" s="24">
        <f t="shared" si="45"/>
        <v>5525.2279999999992</v>
      </c>
      <c r="M121" s="8"/>
    </row>
    <row r="122" spans="1:13" ht="93" customHeight="1" x14ac:dyDescent="0.25">
      <c r="A122" s="31"/>
      <c r="B122" s="22" t="s">
        <v>126</v>
      </c>
      <c r="C122" s="35" t="s">
        <v>95</v>
      </c>
      <c r="D122" s="20">
        <v>732</v>
      </c>
      <c r="E122" s="21" t="s">
        <v>41</v>
      </c>
      <c r="F122" s="20" t="s">
        <v>65</v>
      </c>
      <c r="G122" s="21" t="s">
        <v>18</v>
      </c>
      <c r="H122" s="20" t="s">
        <v>19</v>
      </c>
      <c r="I122" s="24">
        <f>I123+I124+I125</f>
        <v>63949.120999999999</v>
      </c>
      <c r="J122" s="24">
        <f t="shared" ref="J122:L122" si="46">J123+J124+J125</f>
        <v>41792.565000000002</v>
      </c>
      <c r="K122" s="24">
        <f t="shared" si="46"/>
        <v>16631.328000000001</v>
      </c>
      <c r="L122" s="24">
        <f t="shared" si="46"/>
        <v>5525.2279999999992</v>
      </c>
      <c r="M122" s="8"/>
    </row>
    <row r="123" spans="1:13" ht="45" x14ac:dyDescent="0.25">
      <c r="A123" s="31" t="s">
        <v>224</v>
      </c>
      <c r="B123" s="35" t="s">
        <v>66</v>
      </c>
      <c r="C123" s="35"/>
      <c r="D123" s="20">
        <v>732</v>
      </c>
      <c r="E123" s="21" t="s">
        <v>41</v>
      </c>
      <c r="F123" s="20" t="s">
        <v>68</v>
      </c>
      <c r="G123" s="21" t="s">
        <v>70</v>
      </c>
      <c r="H123" s="22" t="s">
        <v>23</v>
      </c>
      <c r="I123" s="24">
        <f>SUM(J123:L123)</f>
        <v>13028.109999999999</v>
      </c>
      <c r="J123" s="24">
        <f>250.6+4071.71</f>
        <v>4322.3100000000004</v>
      </c>
      <c r="K123" s="24">
        <v>4352.8999999999996</v>
      </c>
      <c r="L123" s="24">
        <v>4352.8999999999996</v>
      </c>
      <c r="M123" s="8"/>
    </row>
    <row r="124" spans="1:13" ht="45" x14ac:dyDescent="0.25">
      <c r="A124" s="31"/>
      <c r="B124" s="35"/>
      <c r="C124" s="35"/>
      <c r="D124" s="20">
        <v>732</v>
      </c>
      <c r="E124" s="21" t="s">
        <v>41</v>
      </c>
      <c r="F124" s="20" t="s">
        <v>68</v>
      </c>
      <c r="G124" s="21" t="s">
        <v>169</v>
      </c>
      <c r="H124" s="22" t="s">
        <v>23</v>
      </c>
      <c r="I124" s="24">
        <f>SUM(J124:L124)</f>
        <v>30.55</v>
      </c>
      <c r="J124" s="24">
        <v>30.55</v>
      </c>
      <c r="K124" s="24">
        <v>0</v>
      </c>
      <c r="L124" s="24">
        <v>0</v>
      </c>
      <c r="M124" s="8"/>
    </row>
    <row r="125" spans="1:13" ht="45" x14ac:dyDescent="0.25">
      <c r="A125" s="21" t="s">
        <v>225</v>
      </c>
      <c r="B125" s="22" t="s">
        <v>67</v>
      </c>
      <c r="C125" s="35"/>
      <c r="D125" s="20">
        <v>732</v>
      </c>
      <c r="E125" s="21" t="s">
        <v>41</v>
      </c>
      <c r="F125" s="20" t="s">
        <v>69</v>
      </c>
      <c r="G125" s="21" t="s">
        <v>71</v>
      </c>
      <c r="H125" s="22" t="s">
        <v>23</v>
      </c>
      <c r="I125" s="24">
        <f>SUM(J125:L125)</f>
        <v>50890.461000000003</v>
      </c>
      <c r="J125" s="24">
        <f>1648.658+2787.147+12003.9+21000</f>
        <v>37439.705000000002</v>
      </c>
      <c r="K125" s="24">
        <v>12278.428000000002</v>
      </c>
      <c r="L125" s="24">
        <v>1172.3279999999995</v>
      </c>
      <c r="M125" s="8"/>
    </row>
    <row r="126" spans="1:13" ht="15" customHeight="1" x14ac:dyDescent="0.25">
      <c r="A126" s="55" t="s">
        <v>112</v>
      </c>
      <c r="B126" s="56"/>
      <c r="C126" s="56"/>
      <c r="D126" s="56"/>
      <c r="E126" s="56"/>
      <c r="F126" s="56"/>
      <c r="G126" s="57"/>
      <c r="H126" s="22" t="s">
        <v>19</v>
      </c>
      <c r="I126" s="24">
        <f>I121</f>
        <v>63949.120999999999</v>
      </c>
      <c r="J126" s="24">
        <f t="shared" ref="J126:L126" si="47">J121</f>
        <v>41792.565000000002</v>
      </c>
      <c r="K126" s="24">
        <f t="shared" si="47"/>
        <v>16631.328000000001</v>
      </c>
      <c r="L126" s="24">
        <f t="shared" si="47"/>
        <v>5525.2279999999992</v>
      </c>
      <c r="M126" s="8"/>
    </row>
    <row r="127" spans="1:13" ht="45" x14ac:dyDescent="0.25">
      <c r="A127" s="58"/>
      <c r="B127" s="59"/>
      <c r="C127" s="59"/>
      <c r="D127" s="59"/>
      <c r="E127" s="59"/>
      <c r="F127" s="59"/>
      <c r="G127" s="60"/>
      <c r="H127" s="22" t="s">
        <v>23</v>
      </c>
      <c r="I127" s="24">
        <f>I125+I124+I123</f>
        <v>63949.121000000006</v>
      </c>
      <c r="J127" s="24">
        <f>J125+J124+J123</f>
        <v>41792.565000000002</v>
      </c>
      <c r="K127" s="24">
        <f t="shared" ref="K127:L127" si="48">K125+K124+K123</f>
        <v>16631.328000000001</v>
      </c>
      <c r="L127" s="24">
        <f t="shared" si="48"/>
        <v>5525.2279999999992</v>
      </c>
      <c r="M127" s="8"/>
    </row>
    <row r="128" spans="1:13" s="13" customFormat="1" ht="81.75" customHeight="1" x14ac:dyDescent="0.25">
      <c r="A128" s="38" t="s">
        <v>251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40"/>
      <c r="M128" s="8"/>
    </row>
    <row r="129" spans="1:13" s="13" customFormat="1" ht="27.75" customHeight="1" x14ac:dyDescent="0.25">
      <c r="A129" s="32" t="s">
        <v>226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4"/>
      <c r="M129" s="8"/>
    </row>
    <row r="130" spans="1:13" ht="30" x14ac:dyDescent="0.25">
      <c r="A130" s="31" t="s">
        <v>129</v>
      </c>
      <c r="B130" s="22" t="s">
        <v>122</v>
      </c>
      <c r="C130" s="22"/>
      <c r="D130" s="20">
        <v>732</v>
      </c>
      <c r="E130" s="21" t="s">
        <v>73</v>
      </c>
      <c r="F130" s="20" t="s">
        <v>123</v>
      </c>
      <c r="G130" s="21" t="s">
        <v>18</v>
      </c>
      <c r="H130" s="20" t="s">
        <v>19</v>
      </c>
      <c r="I130" s="24">
        <f>I131</f>
        <v>187</v>
      </c>
      <c r="J130" s="24">
        <f t="shared" ref="J130:L130" si="49">J131</f>
        <v>35.000000000000007</v>
      </c>
      <c r="K130" s="24">
        <f t="shared" si="49"/>
        <v>76</v>
      </c>
      <c r="L130" s="24">
        <f t="shared" si="49"/>
        <v>76</v>
      </c>
      <c r="M130" s="8"/>
    </row>
    <row r="131" spans="1:13" ht="92.25" customHeight="1" x14ac:dyDescent="0.25">
      <c r="A131" s="31"/>
      <c r="B131" s="22" t="s">
        <v>152</v>
      </c>
      <c r="C131" s="35" t="s">
        <v>95</v>
      </c>
      <c r="D131" s="20">
        <v>732</v>
      </c>
      <c r="E131" s="21" t="s">
        <v>73</v>
      </c>
      <c r="F131" s="20" t="s">
        <v>72</v>
      </c>
      <c r="G131" s="21" t="s">
        <v>18</v>
      </c>
      <c r="H131" s="20" t="s">
        <v>19</v>
      </c>
      <c r="I131" s="24">
        <f>I132</f>
        <v>187</v>
      </c>
      <c r="J131" s="24">
        <f t="shared" ref="J131:L131" si="50">J132</f>
        <v>35.000000000000007</v>
      </c>
      <c r="K131" s="24">
        <f t="shared" si="50"/>
        <v>76</v>
      </c>
      <c r="L131" s="24">
        <f t="shared" si="50"/>
        <v>76</v>
      </c>
      <c r="M131" s="8"/>
    </row>
    <row r="132" spans="1:13" ht="84.75" customHeight="1" x14ac:dyDescent="0.25">
      <c r="A132" s="21" t="s">
        <v>227</v>
      </c>
      <c r="B132" s="22" t="s">
        <v>74</v>
      </c>
      <c r="C132" s="35"/>
      <c r="D132" s="20">
        <v>732</v>
      </c>
      <c r="E132" s="21" t="s">
        <v>73</v>
      </c>
      <c r="F132" s="20" t="s">
        <v>75</v>
      </c>
      <c r="G132" s="21" t="s">
        <v>37</v>
      </c>
      <c r="H132" s="22" t="s">
        <v>23</v>
      </c>
      <c r="I132" s="24">
        <f>SUM(J132:L132)</f>
        <v>187</v>
      </c>
      <c r="J132" s="24">
        <f>68.153-33.153</f>
        <v>35.000000000000007</v>
      </c>
      <c r="K132" s="24">
        <v>76</v>
      </c>
      <c r="L132" s="24">
        <v>76</v>
      </c>
      <c r="M132" s="8"/>
    </row>
    <row r="133" spans="1:13" x14ac:dyDescent="0.25">
      <c r="A133" s="21"/>
      <c r="B133" s="36" t="s">
        <v>104</v>
      </c>
      <c r="C133" s="35"/>
      <c r="D133" s="35"/>
      <c r="E133" s="35"/>
      <c r="F133" s="35"/>
      <c r="G133" s="35"/>
      <c r="H133" s="22" t="s">
        <v>19</v>
      </c>
      <c r="I133" s="24">
        <f>I130</f>
        <v>187</v>
      </c>
      <c r="J133" s="24">
        <f t="shared" ref="J133:L133" si="51">J130</f>
        <v>35.000000000000007</v>
      </c>
      <c r="K133" s="24">
        <f t="shared" si="51"/>
        <v>76</v>
      </c>
      <c r="L133" s="24">
        <f t="shared" si="51"/>
        <v>76</v>
      </c>
      <c r="M133" s="8"/>
    </row>
    <row r="134" spans="1:13" ht="45" x14ac:dyDescent="0.25">
      <c r="A134" s="21"/>
      <c r="B134" s="35"/>
      <c r="C134" s="35"/>
      <c r="D134" s="35"/>
      <c r="E134" s="35"/>
      <c r="F134" s="35"/>
      <c r="G134" s="35"/>
      <c r="H134" s="22" t="s">
        <v>23</v>
      </c>
      <c r="I134" s="24">
        <f>I132</f>
        <v>187</v>
      </c>
      <c r="J134" s="24">
        <f t="shared" ref="J134:L134" si="52">J132</f>
        <v>35.000000000000007</v>
      </c>
      <c r="K134" s="24">
        <f t="shared" si="52"/>
        <v>76</v>
      </c>
      <c r="L134" s="24">
        <f t="shared" si="52"/>
        <v>76</v>
      </c>
      <c r="M134" s="8"/>
    </row>
    <row r="135" spans="1:13" s="13" customFormat="1" ht="67.5" customHeight="1" x14ac:dyDescent="0.25">
      <c r="A135" s="32" t="s">
        <v>252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4"/>
      <c r="M135" s="8"/>
    </row>
    <row r="136" spans="1:13" s="13" customFormat="1" ht="54.75" customHeight="1" x14ac:dyDescent="0.25">
      <c r="A136" s="32" t="s">
        <v>228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8"/>
    </row>
    <row r="137" spans="1:13" ht="30" x14ac:dyDescent="0.25">
      <c r="A137" s="37">
        <v>10</v>
      </c>
      <c r="B137" s="22" t="s">
        <v>145</v>
      </c>
      <c r="C137" s="20"/>
      <c r="D137" s="20">
        <v>732</v>
      </c>
      <c r="E137" s="21" t="s">
        <v>57</v>
      </c>
      <c r="F137" s="20" t="s">
        <v>76</v>
      </c>
      <c r="G137" s="21" t="s">
        <v>18</v>
      </c>
      <c r="H137" s="22" t="s">
        <v>19</v>
      </c>
      <c r="I137" s="24">
        <f>I138</f>
        <v>49118.67</v>
      </c>
      <c r="J137" s="24">
        <f t="shared" ref="J137:L137" si="53">J138</f>
        <v>16785.07</v>
      </c>
      <c r="K137" s="24">
        <f t="shared" si="53"/>
        <v>16166.8</v>
      </c>
      <c r="L137" s="24">
        <f t="shared" si="53"/>
        <v>16166.8</v>
      </c>
      <c r="M137" s="8"/>
    </row>
    <row r="138" spans="1:13" ht="113.25" customHeight="1" x14ac:dyDescent="0.25">
      <c r="A138" s="37"/>
      <c r="B138" s="22" t="s">
        <v>151</v>
      </c>
      <c r="C138" s="20"/>
      <c r="D138" s="20"/>
      <c r="E138" s="21"/>
      <c r="F138" s="20"/>
      <c r="G138" s="21"/>
      <c r="H138" s="22" t="s">
        <v>19</v>
      </c>
      <c r="I138" s="24">
        <f>SUM(J138:L138)</f>
        <v>49118.67</v>
      </c>
      <c r="J138" s="24">
        <f t="shared" ref="J138:L138" si="54">J139+J140+J141+J142</f>
        <v>16785.07</v>
      </c>
      <c r="K138" s="24">
        <f t="shared" si="54"/>
        <v>16166.8</v>
      </c>
      <c r="L138" s="24">
        <f t="shared" si="54"/>
        <v>16166.8</v>
      </c>
      <c r="M138" s="8"/>
    </row>
    <row r="139" spans="1:13" ht="107.25" customHeight="1" x14ac:dyDescent="0.25">
      <c r="A139" s="21" t="s">
        <v>229</v>
      </c>
      <c r="B139" s="22" t="s">
        <v>141</v>
      </c>
      <c r="C139" s="20"/>
      <c r="D139" s="20">
        <v>732</v>
      </c>
      <c r="E139" s="21" t="s">
        <v>57</v>
      </c>
      <c r="F139" s="20" t="s">
        <v>77</v>
      </c>
      <c r="G139" s="21" t="s">
        <v>81</v>
      </c>
      <c r="H139" s="22" t="s">
        <v>23</v>
      </c>
      <c r="I139" s="24">
        <f>SUM(J139:L139)</f>
        <v>11861.05</v>
      </c>
      <c r="J139" s="24">
        <v>3885.05</v>
      </c>
      <c r="K139" s="24">
        <v>3988</v>
      </c>
      <c r="L139" s="24">
        <v>3988</v>
      </c>
      <c r="M139" s="8"/>
    </row>
    <row r="140" spans="1:13" ht="175.5" customHeight="1" x14ac:dyDescent="0.25">
      <c r="A140" s="21" t="s">
        <v>230</v>
      </c>
      <c r="B140" s="22" t="s">
        <v>142</v>
      </c>
      <c r="C140" s="20"/>
      <c r="D140" s="20">
        <v>732</v>
      </c>
      <c r="E140" s="21" t="s">
        <v>57</v>
      </c>
      <c r="F140" s="20" t="s">
        <v>78</v>
      </c>
      <c r="G140" s="21" t="s">
        <v>81</v>
      </c>
      <c r="H140" s="22" t="s">
        <v>23</v>
      </c>
      <c r="I140" s="24">
        <f>SUM(J140:L140)</f>
        <v>4801.5</v>
      </c>
      <c r="J140" s="24">
        <v>1600.5</v>
      </c>
      <c r="K140" s="24">
        <v>1600.5</v>
      </c>
      <c r="L140" s="24">
        <v>1600.5</v>
      </c>
      <c r="M140" s="8"/>
    </row>
    <row r="141" spans="1:13" ht="115.5" customHeight="1" x14ac:dyDescent="0.25">
      <c r="A141" s="21" t="s">
        <v>231</v>
      </c>
      <c r="B141" s="22" t="s">
        <v>143</v>
      </c>
      <c r="C141" s="20"/>
      <c r="D141" s="20">
        <v>732</v>
      </c>
      <c r="E141" s="21" t="s">
        <v>57</v>
      </c>
      <c r="F141" s="20" t="s">
        <v>79</v>
      </c>
      <c r="G141" s="21" t="s">
        <v>81</v>
      </c>
      <c r="H141" s="22" t="s">
        <v>22</v>
      </c>
      <c r="I141" s="24">
        <f t="shared" ref="I141:I142" si="55">SUM(J141:L141)</f>
        <v>30833.119999999999</v>
      </c>
      <c r="J141" s="24">
        <v>10734.519999999999</v>
      </c>
      <c r="K141" s="24">
        <v>10049.299999999999</v>
      </c>
      <c r="L141" s="24">
        <v>10049.299999999999</v>
      </c>
      <c r="M141" s="8"/>
    </row>
    <row r="142" spans="1:13" ht="105" x14ac:dyDescent="0.25">
      <c r="A142" s="21" t="s">
        <v>232</v>
      </c>
      <c r="B142" s="22" t="s">
        <v>144</v>
      </c>
      <c r="C142" s="20"/>
      <c r="D142" s="20">
        <v>732</v>
      </c>
      <c r="E142" s="21" t="s">
        <v>57</v>
      </c>
      <c r="F142" s="20" t="s">
        <v>80</v>
      </c>
      <c r="G142" s="21" t="s">
        <v>81</v>
      </c>
      <c r="H142" s="22" t="s">
        <v>23</v>
      </c>
      <c r="I142" s="24">
        <f t="shared" si="55"/>
        <v>1623</v>
      </c>
      <c r="J142" s="24">
        <v>565</v>
      </c>
      <c r="K142" s="24">
        <v>529</v>
      </c>
      <c r="L142" s="24">
        <v>529</v>
      </c>
      <c r="M142" s="8"/>
    </row>
    <row r="143" spans="1:13" x14ac:dyDescent="0.25">
      <c r="A143" s="21"/>
      <c r="B143" s="36" t="s">
        <v>233</v>
      </c>
      <c r="C143" s="36"/>
      <c r="D143" s="36"/>
      <c r="E143" s="36"/>
      <c r="F143" s="36"/>
      <c r="G143" s="36"/>
      <c r="H143" s="22" t="s">
        <v>19</v>
      </c>
      <c r="I143" s="24">
        <f>I137</f>
        <v>49118.67</v>
      </c>
      <c r="J143" s="24">
        <f t="shared" ref="J143:L143" si="56">J137</f>
        <v>16785.07</v>
      </c>
      <c r="K143" s="24">
        <f t="shared" si="56"/>
        <v>16166.8</v>
      </c>
      <c r="L143" s="24">
        <f t="shared" si="56"/>
        <v>16166.8</v>
      </c>
      <c r="M143" s="8"/>
    </row>
    <row r="144" spans="1:13" ht="30" x14ac:dyDescent="0.25">
      <c r="A144" s="21"/>
      <c r="B144" s="36"/>
      <c r="C144" s="36"/>
      <c r="D144" s="36"/>
      <c r="E144" s="36"/>
      <c r="F144" s="36"/>
      <c r="G144" s="36"/>
      <c r="H144" s="22" t="s">
        <v>22</v>
      </c>
      <c r="I144" s="24">
        <f>I141</f>
        <v>30833.119999999999</v>
      </c>
      <c r="J144" s="24">
        <f t="shared" ref="J144:L144" si="57">J141</f>
        <v>10734.519999999999</v>
      </c>
      <c r="K144" s="24">
        <f t="shared" si="57"/>
        <v>10049.299999999999</v>
      </c>
      <c r="L144" s="24">
        <f t="shared" si="57"/>
        <v>10049.299999999999</v>
      </c>
      <c r="M144" s="8"/>
    </row>
    <row r="145" spans="1:13" ht="48" customHeight="1" x14ac:dyDescent="0.25">
      <c r="A145" s="21"/>
      <c r="B145" s="36"/>
      <c r="C145" s="36"/>
      <c r="D145" s="36"/>
      <c r="E145" s="36"/>
      <c r="F145" s="36"/>
      <c r="G145" s="36"/>
      <c r="H145" s="22" t="s">
        <v>23</v>
      </c>
      <c r="I145" s="24">
        <f>I142+I140+I139</f>
        <v>18285.55</v>
      </c>
      <c r="J145" s="24">
        <f t="shared" ref="J145:L145" si="58">J142+J140+J139</f>
        <v>6050.55</v>
      </c>
      <c r="K145" s="24">
        <f t="shared" si="58"/>
        <v>6117.5</v>
      </c>
      <c r="L145" s="24">
        <f t="shared" si="58"/>
        <v>6117.5</v>
      </c>
      <c r="M145" s="8"/>
    </row>
    <row r="146" spans="1:13" s="13" customFormat="1" ht="180" customHeight="1" x14ac:dyDescent="0.25">
      <c r="A146" s="38" t="s">
        <v>253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40"/>
      <c r="M146" s="8"/>
    </row>
    <row r="147" spans="1:13" s="13" customFormat="1" ht="36.75" customHeight="1" x14ac:dyDescent="0.25">
      <c r="A147" s="32" t="s">
        <v>234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4"/>
      <c r="M147" s="8"/>
    </row>
    <row r="148" spans="1:13" ht="30" x14ac:dyDescent="0.25">
      <c r="A148" s="37">
        <v>11</v>
      </c>
      <c r="B148" s="22" t="s">
        <v>145</v>
      </c>
      <c r="C148" s="20"/>
      <c r="D148" s="20">
        <v>732</v>
      </c>
      <c r="E148" s="21" t="s">
        <v>30</v>
      </c>
      <c r="F148" s="20" t="s">
        <v>82</v>
      </c>
      <c r="G148" s="21" t="s">
        <v>18</v>
      </c>
      <c r="H148" s="20" t="s">
        <v>19</v>
      </c>
      <c r="I148" s="24">
        <f>I149</f>
        <v>381868.30000000005</v>
      </c>
      <c r="J148" s="24">
        <f t="shared" ref="J148:L148" si="59">J149</f>
        <v>212566.09999999998</v>
      </c>
      <c r="K148" s="24">
        <f t="shared" si="59"/>
        <v>71842.2</v>
      </c>
      <c r="L148" s="24">
        <f t="shared" si="59"/>
        <v>97460</v>
      </c>
      <c r="M148" s="8"/>
    </row>
    <row r="149" spans="1:13" ht="108" customHeight="1" x14ac:dyDescent="0.25">
      <c r="A149" s="37"/>
      <c r="B149" s="22" t="s">
        <v>153</v>
      </c>
      <c r="C149" s="20"/>
      <c r="D149" s="20">
        <v>732</v>
      </c>
      <c r="E149" s="21" t="s">
        <v>30</v>
      </c>
      <c r="F149" s="20" t="s">
        <v>82</v>
      </c>
      <c r="G149" s="21" t="s">
        <v>18</v>
      </c>
      <c r="H149" s="20" t="s">
        <v>19</v>
      </c>
      <c r="I149" s="24">
        <f>I150+I151+I155+I157+I159+I161+I163</f>
        <v>381868.30000000005</v>
      </c>
      <c r="J149" s="24">
        <f t="shared" ref="J149:L149" si="60">J150+J151+J155+J157+J159+J161+J163</f>
        <v>212566.09999999998</v>
      </c>
      <c r="K149" s="24">
        <f t="shared" si="60"/>
        <v>71842.2</v>
      </c>
      <c r="L149" s="24">
        <f t="shared" si="60"/>
        <v>97460</v>
      </c>
      <c r="M149" s="8"/>
    </row>
    <row r="150" spans="1:13" ht="79.5" customHeight="1" x14ac:dyDescent="0.25">
      <c r="A150" s="21" t="s">
        <v>239</v>
      </c>
      <c r="B150" s="22" t="s">
        <v>170</v>
      </c>
      <c r="C150" s="35" t="s">
        <v>96</v>
      </c>
      <c r="D150" s="20">
        <v>732</v>
      </c>
      <c r="E150" s="21" t="s">
        <v>83</v>
      </c>
      <c r="F150" s="20" t="s">
        <v>171</v>
      </c>
      <c r="G150" s="21" t="s">
        <v>37</v>
      </c>
      <c r="H150" s="22" t="s">
        <v>23</v>
      </c>
      <c r="I150" s="24">
        <v>15</v>
      </c>
      <c r="J150" s="24">
        <v>15</v>
      </c>
      <c r="K150" s="24">
        <v>0</v>
      </c>
      <c r="L150" s="24">
        <v>0</v>
      </c>
      <c r="M150" s="8"/>
    </row>
    <row r="151" spans="1:13" ht="90" customHeight="1" x14ac:dyDescent="0.25">
      <c r="A151" s="21" t="s">
        <v>257</v>
      </c>
      <c r="B151" s="22" t="s">
        <v>148</v>
      </c>
      <c r="C151" s="35"/>
      <c r="D151" s="20">
        <v>732</v>
      </c>
      <c r="E151" s="21" t="s">
        <v>83</v>
      </c>
      <c r="F151" s="20" t="s">
        <v>84</v>
      </c>
      <c r="G151" s="21" t="s">
        <v>37</v>
      </c>
      <c r="H151" s="22" t="s">
        <v>23</v>
      </c>
      <c r="I151" s="24">
        <v>585</v>
      </c>
      <c r="J151" s="24">
        <v>185</v>
      </c>
      <c r="K151" s="24">
        <v>200</v>
      </c>
      <c r="L151" s="24">
        <v>200</v>
      </c>
      <c r="M151" s="8"/>
    </row>
    <row r="152" spans="1:13" ht="45" x14ac:dyDescent="0.25">
      <c r="A152" s="31" t="s">
        <v>258</v>
      </c>
      <c r="B152" s="35" t="s">
        <v>149</v>
      </c>
      <c r="C152" s="35" t="s">
        <v>100</v>
      </c>
      <c r="D152" s="37">
        <v>732</v>
      </c>
      <c r="E152" s="31" t="s">
        <v>25</v>
      </c>
      <c r="F152" s="37" t="s">
        <v>85</v>
      </c>
      <c r="G152" s="31" t="s">
        <v>62</v>
      </c>
      <c r="H152" s="22" t="s">
        <v>23</v>
      </c>
      <c r="I152" s="24">
        <f>I155+I157</f>
        <v>205069.40000000002</v>
      </c>
      <c r="J152" s="24">
        <f>J155+J157</f>
        <v>63587.899999999994</v>
      </c>
      <c r="K152" s="24">
        <f t="shared" ref="K152:L152" si="61">K155+K157</f>
        <v>71642.2</v>
      </c>
      <c r="L152" s="24">
        <f t="shared" si="61"/>
        <v>69839.3</v>
      </c>
      <c r="M152" s="8"/>
    </row>
    <row r="153" spans="1:13" x14ac:dyDescent="0.25">
      <c r="A153" s="31"/>
      <c r="B153" s="35"/>
      <c r="C153" s="35"/>
      <c r="D153" s="37"/>
      <c r="E153" s="31"/>
      <c r="F153" s="37"/>
      <c r="G153" s="31"/>
      <c r="H153" s="35" t="s">
        <v>27</v>
      </c>
      <c r="I153" s="67">
        <f>I156+I158</f>
        <v>193206.42545000001</v>
      </c>
      <c r="J153" s="67">
        <f>J156+J158</f>
        <v>51724.925450000002</v>
      </c>
      <c r="K153" s="67">
        <f t="shared" ref="K153:L153" si="62">K156+K158</f>
        <v>71642.2</v>
      </c>
      <c r="L153" s="67">
        <f t="shared" si="62"/>
        <v>69839.3</v>
      </c>
      <c r="M153" s="8"/>
    </row>
    <row r="154" spans="1:13" ht="49.5" customHeight="1" x14ac:dyDescent="0.25">
      <c r="A154" s="31"/>
      <c r="B154" s="35"/>
      <c r="C154" s="35"/>
      <c r="D154" s="37"/>
      <c r="E154" s="31"/>
      <c r="F154" s="37"/>
      <c r="G154" s="31"/>
      <c r="H154" s="35"/>
      <c r="I154" s="67"/>
      <c r="J154" s="67"/>
      <c r="K154" s="67"/>
      <c r="L154" s="67"/>
      <c r="M154" s="8"/>
    </row>
    <row r="155" spans="1:13" ht="45" x14ac:dyDescent="0.25">
      <c r="A155" s="31"/>
      <c r="B155" s="35"/>
      <c r="C155" s="35"/>
      <c r="D155" s="20">
        <v>732</v>
      </c>
      <c r="E155" s="21" t="s">
        <v>25</v>
      </c>
      <c r="F155" s="20" t="s">
        <v>85</v>
      </c>
      <c r="G155" s="21" t="s">
        <v>176</v>
      </c>
      <c r="H155" s="22" t="s">
        <v>23</v>
      </c>
      <c r="I155" s="24">
        <f t="shared" ref="I155:I160" si="63">SUM(J155:L155)</f>
        <v>187543.43436000001</v>
      </c>
      <c r="J155" s="24">
        <f>46061.93436</f>
        <v>46061.934359999999</v>
      </c>
      <c r="K155" s="24">
        <v>71642.2</v>
      </c>
      <c r="L155" s="24">
        <v>69839.3</v>
      </c>
      <c r="M155" s="8"/>
    </row>
    <row r="156" spans="1:13" ht="60" x14ac:dyDescent="0.25">
      <c r="A156" s="31"/>
      <c r="B156" s="35"/>
      <c r="C156" s="35"/>
      <c r="D156" s="20">
        <v>732</v>
      </c>
      <c r="E156" s="21" t="s">
        <v>25</v>
      </c>
      <c r="F156" s="20" t="s">
        <v>85</v>
      </c>
      <c r="G156" s="21" t="s">
        <v>176</v>
      </c>
      <c r="H156" s="22" t="s">
        <v>27</v>
      </c>
      <c r="I156" s="24">
        <f t="shared" si="63"/>
        <v>187543.43436000001</v>
      </c>
      <c r="J156" s="24">
        <f>46061.93436</f>
        <v>46061.934359999999</v>
      </c>
      <c r="K156" s="24">
        <v>71642.2</v>
      </c>
      <c r="L156" s="24">
        <v>69839.3</v>
      </c>
      <c r="M156" s="8"/>
    </row>
    <row r="157" spans="1:13" ht="42" customHeight="1" x14ac:dyDescent="0.25">
      <c r="A157" s="31"/>
      <c r="B157" s="35"/>
      <c r="C157" s="35"/>
      <c r="D157" s="20">
        <v>732</v>
      </c>
      <c r="E157" s="21" t="s">
        <v>25</v>
      </c>
      <c r="F157" s="20" t="s">
        <v>85</v>
      </c>
      <c r="G157" s="21" t="s">
        <v>177</v>
      </c>
      <c r="H157" s="22" t="s">
        <v>23</v>
      </c>
      <c r="I157" s="24">
        <f t="shared" si="63"/>
        <v>17525.965639999999</v>
      </c>
      <c r="J157" s="24">
        <f>17525.96564</f>
        <v>17525.965639999999</v>
      </c>
      <c r="K157" s="24">
        <v>0</v>
      </c>
      <c r="L157" s="24">
        <v>0</v>
      </c>
      <c r="M157" s="8"/>
    </row>
    <row r="158" spans="1:13" ht="60" x14ac:dyDescent="0.25">
      <c r="A158" s="31"/>
      <c r="B158" s="35"/>
      <c r="C158" s="35"/>
      <c r="D158" s="20">
        <v>732</v>
      </c>
      <c r="E158" s="21" t="s">
        <v>25</v>
      </c>
      <c r="F158" s="20" t="s">
        <v>85</v>
      </c>
      <c r="G158" s="21" t="s">
        <v>177</v>
      </c>
      <c r="H158" s="22" t="s">
        <v>27</v>
      </c>
      <c r="I158" s="24">
        <f t="shared" si="63"/>
        <v>5662.9910900000004</v>
      </c>
      <c r="J158" s="24">
        <v>5662.9910900000004</v>
      </c>
      <c r="K158" s="24">
        <v>0</v>
      </c>
      <c r="L158" s="24">
        <v>0</v>
      </c>
      <c r="M158" s="8"/>
    </row>
    <row r="159" spans="1:13" ht="45" x14ac:dyDescent="0.25">
      <c r="A159" s="31" t="s">
        <v>259</v>
      </c>
      <c r="B159" s="35" t="s">
        <v>150</v>
      </c>
      <c r="C159" s="35" t="s">
        <v>95</v>
      </c>
      <c r="D159" s="37">
        <v>732</v>
      </c>
      <c r="E159" s="31" t="s">
        <v>25</v>
      </c>
      <c r="F159" s="37" t="s">
        <v>86</v>
      </c>
      <c r="G159" s="31" t="s">
        <v>37</v>
      </c>
      <c r="H159" s="22" t="s">
        <v>23</v>
      </c>
      <c r="I159" s="24">
        <f t="shared" si="63"/>
        <v>1300</v>
      </c>
      <c r="J159" s="24">
        <v>1300</v>
      </c>
      <c r="K159" s="24">
        <v>0</v>
      </c>
      <c r="L159" s="24">
        <v>0</v>
      </c>
      <c r="M159" s="8"/>
    </row>
    <row r="160" spans="1:13" ht="60" x14ac:dyDescent="0.25">
      <c r="A160" s="31"/>
      <c r="B160" s="35"/>
      <c r="C160" s="35"/>
      <c r="D160" s="37"/>
      <c r="E160" s="31"/>
      <c r="F160" s="37"/>
      <c r="G160" s="31"/>
      <c r="H160" s="22" t="s">
        <v>27</v>
      </c>
      <c r="I160" s="24">
        <f t="shared" si="63"/>
        <v>1299.37455</v>
      </c>
      <c r="J160" s="24">
        <v>1299.37455</v>
      </c>
      <c r="K160" s="24">
        <v>0</v>
      </c>
      <c r="L160" s="24">
        <v>0</v>
      </c>
      <c r="M160" s="8"/>
    </row>
    <row r="161" spans="1:13" ht="30" x14ac:dyDescent="0.25">
      <c r="A161" s="31" t="s">
        <v>260</v>
      </c>
      <c r="B161" s="35" t="s">
        <v>24</v>
      </c>
      <c r="C161" s="35" t="s">
        <v>100</v>
      </c>
      <c r="D161" s="37">
        <v>732</v>
      </c>
      <c r="E161" s="31" t="s">
        <v>25</v>
      </c>
      <c r="F161" s="37" t="s">
        <v>189</v>
      </c>
      <c r="G161" s="37">
        <v>611</v>
      </c>
      <c r="H161" s="22" t="s">
        <v>22</v>
      </c>
      <c r="I161" s="24">
        <v>152162</v>
      </c>
      <c r="J161" s="24">
        <v>128306</v>
      </c>
      <c r="K161" s="24">
        <v>0</v>
      </c>
      <c r="L161" s="24">
        <v>23856</v>
      </c>
      <c r="M161" s="8"/>
    </row>
    <row r="162" spans="1:13" ht="60" x14ac:dyDescent="0.25">
      <c r="A162" s="31"/>
      <c r="B162" s="35"/>
      <c r="C162" s="35"/>
      <c r="D162" s="37"/>
      <c r="E162" s="31"/>
      <c r="F162" s="37"/>
      <c r="G162" s="37"/>
      <c r="H162" s="22" t="s">
        <v>26</v>
      </c>
      <c r="I162" s="24">
        <v>152162</v>
      </c>
      <c r="J162" s="24">
        <v>128306</v>
      </c>
      <c r="K162" s="24">
        <v>0</v>
      </c>
      <c r="L162" s="24">
        <v>23856</v>
      </c>
      <c r="M162" s="8"/>
    </row>
    <row r="163" spans="1:13" ht="45" x14ac:dyDescent="0.25">
      <c r="A163" s="31"/>
      <c r="B163" s="35"/>
      <c r="C163" s="35"/>
      <c r="D163" s="37">
        <v>732</v>
      </c>
      <c r="E163" s="31" t="s">
        <v>25</v>
      </c>
      <c r="F163" s="37" t="s">
        <v>190</v>
      </c>
      <c r="G163" s="37">
        <v>611</v>
      </c>
      <c r="H163" s="22" t="s">
        <v>23</v>
      </c>
      <c r="I163" s="24">
        <v>22736.9</v>
      </c>
      <c r="J163" s="24">
        <v>19172.199999999997</v>
      </c>
      <c r="K163" s="24">
        <v>0</v>
      </c>
      <c r="L163" s="24">
        <v>3564.7</v>
      </c>
      <c r="M163" s="8"/>
    </row>
    <row r="164" spans="1:13" ht="60" x14ac:dyDescent="0.25">
      <c r="A164" s="31"/>
      <c r="B164" s="35"/>
      <c r="C164" s="35"/>
      <c r="D164" s="37"/>
      <c r="E164" s="31"/>
      <c r="F164" s="37"/>
      <c r="G164" s="37"/>
      <c r="H164" s="22" t="s">
        <v>27</v>
      </c>
      <c r="I164" s="24">
        <v>22736.9</v>
      </c>
      <c r="J164" s="24">
        <v>19172.199999999997</v>
      </c>
      <c r="K164" s="24">
        <v>0</v>
      </c>
      <c r="L164" s="24">
        <v>3564.7</v>
      </c>
      <c r="M164" s="8"/>
    </row>
    <row r="165" spans="1:13" x14ac:dyDescent="0.25">
      <c r="A165" s="21"/>
      <c r="B165" s="36" t="s">
        <v>235</v>
      </c>
      <c r="C165" s="36"/>
      <c r="D165" s="36"/>
      <c r="E165" s="36"/>
      <c r="F165" s="36"/>
      <c r="G165" s="36"/>
      <c r="H165" s="22" t="s">
        <v>19</v>
      </c>
      <c r="I165" s="24">
        <f>I148</f>
        <v>381868.30000000005</v>
      </c>
      <c r="J165" s="24">
        <f t="shared" ref="J165:L165" si="64">J148</f>
        <v>212566.09999999998</v>
      </c>
      <c r="K165" s="24">
        <f t="shared" si="64"/>
        <v>71842.2</v>
      </c>
      <c r="L165" s="24">
        <f t="shared" si="64"/>
        <v>97460</v>
      </c>
      <c r="M165" s="8"/>
    </row>
    <row r="166" spans="1:13" ht="30" x14ac:dyDescent="0.25">
      <c r="A166" s="21"/>
      <c r="B166" s="36"/>
      <c r="C166" s="36"/>
      <c r="D166" s="36"/>
      <c r="E166" s="36"/>
      <c r="F166" s="36"/>
      <c r="G166" s="36"/>
      <c r="H166" s="22" t="s">
        <v>22</v>
      </c>
      <c r="I166" s="24">
        <f>I161</f>
        <v>152162</v>
      </c>
      <c r="J166" s="24">
        <f t="shared" ref="J166:L166" si="65">J161</f>
        <v>128306</v>
      </c>
      <c r="K166" s="24">
        <f t="shared" si="65"/>
        <v>0</v>
      </c>
      <c r="L166" s="24">
        <f t="shared" si="65"/>
        <v>23856</v>
      </c>
      <c r="M166" s="8"/>
    </row>
    <row r="167" spans="1:13" ht="60" x14ac:dyDescent="0.25">
      <c r="A167" s="21"/>
      <c r="B167" s="36"/>
      <c r="C167" s="36"/>
      <c r="D167" s="36"/>
      <c r="E167" s="36"/>
      <c r="F167" s="36"/>
      <c r="G167" s="36"/>
      <c r="H167" s="22" t="s">
        <v>91</v>
      </c>
      <c r="I167" s="24">
        <f>I162</f>
        <v>152162</v>
      </c>
      <c r="J167" s="24">
        <f>J162</f>
        <v>128306</v>
      </c>
      <c r="K167" s="24">
        <f t="shared" ref="K167:L167" si="66">K162</f>
        <v>0</v>
      </c>
      <c r="L167" s="24">
        <f t="shared" si="66"/>
        <v>23856</v>
      </c>
      <c r="M167" s="8"/>
    </row>
    <row r="168" spans="1:13" ht="45" x14ac:dyDescent="0.25">
      <c r="A168" s="21"/>
      <c r="B168" s="36"/>
      <c r="C168" s="36"/>
      <c r="D168" s="36"/>
      <c r="E168" s="36"/>
      <c r="F168" s="36"/>
      <c r="G168" s="36"/>
      <c r="H168" s="22" t="s">
        <v>92</v>
      </c>
      <c r="I168" s="24">
        <f>I163+I159+I157+I155+I151+I150</f>
        <v>229706.30000000002</v>
      </c>
      <c r="J168" s="24">
        <f t="shared" ref="J168:L168" si="67">J163+J159+J157+J155+J151+J150</f>
        <v>84260.099999999991</v>
      </c>
      <c r="K168" s="24">
        <f t="shared" si="67"/>
        <v>71842.2</v>
      </c>
      <c r="L168" s="24">
        <f t="shared" si="67"/>
        <v>73604</v>
      </c>
      <c r="M168" s="8"/>
    </row>
    <row r="169" spans="1:13" ht="81.75" customHeight="1" x14ac:dyDescent="0.25">
      <c r="A169" s="21"/>
      <c r="B169" s="36"/>
      <c r="C169" s="36"/>
      <c r="D169" s="36"/>
      <c r="E169" s="36"/>
      <c r="F169" s="36"/>
      <c r="G169" s="36"/>
      <c r="H169" s="22" t="s">
        <v>27</v>
      </c>
      <c r="I169" s="24">
        <f>I164+I160+I158+I156</f>
        <v>217242.7</v>
      </c>
      <c r="J169" s="24">
        <f t="shared" ref="J169:L169" si="68">J164+J160+J158+J156</f>
        <v>72196.5</v>
      </c>
      <c r="K169" s="24">
        <f t="shared" si="68"/>
        <v>71642.2</v>
      </c>
      <c r="L169" s="24">
        <f t="shared" si="68"/>
        <v>73404</v>
      </c>
      <c r="M169" s="8"/>
    </row>
    <row r="170" spans="1:13" s="13" customFormat="1" ht="67.5" customHeight="1" x14ac:dyDescent="0.25">
      <c r="A170" s="32" t="s">
        <v>254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4"/>
      <c r="M170" s="8"/>
    </row>
    <row r="171" spans="1:13" s="13" customFormat="1" ht="51.75" customHeight="1" x14ac:dyDescent="0.25">
      <c r="A171" s="38" t="s">
        <v>236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40"/>
      <c r="M171" s="8"/>
    </row>
    <row r="172" spans="1:13" ht="45" x14ac:dyDescent="0.25">
      <c r="A172" s="21"/>
      <c r="B172" s="25" t="s">
        <v>114</v>
      </c>
      <c r="C172" s="21"/>
      <c r="D172" s="20">
        <v>732</v>
      </c>
      <c r="E172" s="21" t="s">
        <v>16</v>
      </c>
      <c r="F172" s="20" t="s">
        <v>164</v>
      </c>
      <c r="G172" s="20">
        <v>0</v>
      </c>
      <c r="H172" s="21" t="s">
        <v>11</v>
      </c>
      <c r="I172" s="19">
        <f>I173</f>
        <v>15779.54</v>
      </c>
      <c r="J172" s="19">
        <f t="shared" ref="J172:L172" si="69">J173</f>
        <v>15779.54</v>
      </c>
      <c r="K172" s="19">
        <f t="shared" si="69"/>
        <v>0</v>
      </c>
      <c r="L172" s="19">
        <f t="shared" si="69"/>
        <v>0</v>
      </c>
      <c r="M172" s="8"/>
    </row>
    <row r="173" spans="1:13" ht="123" customHeight="1" x14ac:dyDescent="0.25">
      <c r="A173" s="21" t="s">
        <v>146</v>
      </c>
      <c r="B173" s="25" t="s">
        <v>163</v>
      </c>
      <c r="C173" s="25" t="s">
        <v>157</v>
      </c>
      <c r="D173" s="20">
        <v>732</v>
      </c>
      <c r="E173" s="21" t="s">
        <v>16</v>
      </c>
      <c r="F173" s="20" t="s">
        <v>164</v>
      </c>
      <c r="G173" s="20">
        <v>0</v>
      </c>
      <c r="H173" s="21" t="s">
        <v>11</v>
      </c>
      <c r="I173" s="19">
        <f>I174+I175</f>
        <v>15779.54</v>
      </c>
      <c r="J173" s="19">
        <f t="shared" ref="J173:L173" si="70">J174+J175</f>
        <v>15779.54</v>
      </c>
      <c r="K173" s="19">
        <f t="shared" si="70"/>
        <v>0</v>
      </c>
      <c r="L173" s="19">
        <f t="shared" si="70"/>
        <v>0</v>
      </c>
      <c r="M173" s="8"/>
    </row>
    <row r="174" spans="1:13" ht="45" customHeight="1" x14ac:dyDescent="0.25">
      <c r="A174" s="31" t="s">
        <v>147</v>
      </c>
      <c r="B174" s="50" t="s">
        <v>165</v>
      </c>
      <c r="C174" s="21"/>
      <c r="D174" s="20">
        <v>732</v>
      </c>
      <c r="E174" s="21" t="s">
        <v>16</v>
      </c>
      <c r="F174" s="20" t="s">
        <v>166</v>
      </c>
      <c r="G174" s="20">
        <v>244</v>
      </c>
      <c r="H174" s="25" t="s">
        <v>22</v>
      </c>
      <c r="I174" s="19">
        <v>13728.2</v>
      </c>
      <c r="J174" s="24">
        <v>13728.2</v>
      </c>
      <c r="K174" s="24">
        <v>0</v>
      </c>
      <c r="L174" s="24">
        <v>0</v>
      </c>
      <c r="M174" s="8"/>
    </row>
    <row r="175" spans="1:13" ht="57" customHeight="1" x14ac:dyDescent="0.25">
      <c r="A175" s="31"/>
      <c r="B175" s="50"/>
      <c r="C175" s="21"/>
      <c r="D175" s="20">
        <v>732</v>
      </c>
      <c r="E175" s="21" t="s">
        <v>16</v>
      </c>
      <c r="F175" s="20" t="s">
        <v>167</v>
      </c>
      <c r="G175" s="20">
        <v>244</v>
      </c>
      <c r="H175" s="25" t="s">
        <v>168</v>
      </c>
      <c r="I175" s="19">
        <v>2051.34</v>
      </c>
      <c r="J175" s="24">
        <v>2051.34</v>
      </c>
      <c r="K175" s="24">
        <v>0</v>
      </c>
      <c r="L175" s="24">
        <v>0</v>
      </c>
      <c r="M175" s="8"/>
    </row>
    <row r="176" spans="1:13" x14ac:dyDescent="0.25">
      <c r="A176" s="21"/>
      <c r="B176" s="36" t="s">
        <v>105</v>
      </c>
      <c r="C176" s="36"/>
      <c r="D176" s="36"/>
      <c r="E176" s="36"/>
      <c r="F176" s="36"/>
      <c r="G176" s="36"/>
      <c r="H176" s="21" t="s">
        <v>11</v>
      </c>
      <c r="I176" s="19">
        <f>I172</f>
        <v>15779.54</v>
      </c>
      <c r="J176" s="19">
        <f t="shared" ref="J176:L176" si="71">J172</f>
        <v>15779.54</v>
      </c>
      <c r="K176" s="19">
        <f t="shared" si="71"/>
        <v>0</v>
      </c>
      <c r="L176" s="19">
        <f t="shared" si="71"/>
        <v>0</v>
      </c>
      <c r="M176" s="8"/>
    </row>
    <row r="177" spans="1:13" ht="30" x14ac:dyDescent="0.25">
      <c r="A177" s="21"/>
      <c r="B177" s="36"/>
      <c r="C177" s="36"/>
      <c r="D177" s="36"/>
      <c r="E177" s="36"/>
      <c r="F177" s="36"/>
      <c r="G177" s="36"/>
      <c r="H177" s="25" t="s">
        <v>22</v>
      </c>
      <c r="I177" s="19">
        <f>I174</f>
        <v>13728.2</v>
      </c>
      <c r="J177" s="19">
        <f t="shared" ref="J177:L177" si="72">J174</f>
        <v>13728.2</v>
      </c>
      <c r="K177" s="19">
        <f t="shared" si="72"/>
        <v>0</v>
      </c>
      <c r="L177" s="19">
        <f t="shared" si="72"/>
        <v>0</v>
      </c>
      <c r="M177" s="8"/>
    </row>
    <row r="178" spans="1:13" ht="30" x14ac:dyDescent="0.25">
      <c r="A178" s="21"/>
      <c r="B178" s="36"/>
      <c r="C178" s="36"/>
      <c r="D178" s="36"/>
      <c r="E178" s="36"/>
      <c r="F178" s="36"/>
      <c r="G178" s="36"/>
      <c r="H178" s="25" t="s">
        <v>168</v>
      </c>
      <c r="I178" s="19">
        <f>I175</f>
        <v>2051.34</v>
      </c>
      <c r="J178" s="19">
        <f t="shared" ref="J178:L178" si="73">J175</f>
        <v>2051.34</v>
      </c>
      <c r="K178" s="19">
        <f t="shared" si="73"/>
        <v>0</v>
      </c>
      <c r="L178" s="19">
        <f t="shared" si="73"/>
        <v>0</v>
      </c>
      <c r="M178" s="8"/>
    </row>
    <row r="179" spans="1:13" x14ac:dyDescent="0.25">
      <c r="A179" s="41" t="s">
        <v>93</v>
      </c>
      <c r="B179" s="42"/>
      <c r="C179" s="42"/>
      <c r="D179" s="42"/>
      <c r="E179" s="42"/>
      <c r="F179" s="42"/>
      <c r="G179" s="43"/>
      <c r="H179" s="20" t="s">
        <v>11</v>
      </c>
      <c r="I179" s="24">
        <f>I176+I165+I143+I133+I126+I116+I105+I93+I68+I59+I42+I26</f>
        <v>1185191.1199999999</v>
      </c>
      <c r="J179" s="24">
        <f>J176+J165+J143+J133+J126+J116+J105+J93+J68+J59+J42+J26</f>
        <v>622998.02</v>
      </c>
      <c r="K179" s="24">
        <f>K176+K165+K143+K133+K126+K116+K105+K93+K68+K59+K42+K26</f>
        <v>287704.90000000002</v>
      </c>
      <c r="L179" s="24">
        <f>L176+L165+L143+L133+L126+L116+L105+L93+L68+L59+L42+L26</f>
        <v>274488.2</v>
      </c>
      <c r="M179" s="8"/>
    </row>
    <row r="180" spans="1:13" ht="30" x14ac:dyDescent="0.25">
      <c r="A180" s="44"/>
      <c r="B180" s="45"/>
      <c r="C180" s="45"/>
      <c r="D180" s="45"/>
      <c r="E180" s="45"/>
      <c r="F180" s="45"/>
      <c r="G180" s="46"/>
      <c r="H180" s="22" t="s">
        <v>21</v>
      </c>
      <c r="I180" s="24">
        <f>I69+I27</f>
        <v>86518.6</v>
      </c>
      <c r="J180" s="24">
        <f>J69+J27</f>
        <v>5248.1</v>
      </c>
      <c r="K180" s="24">
        <f>K69+K27</f>
        <v>81270.5</v>
      </c>
      <c r="L180" s="24">
        <f>L69+L27</f>
        <v>0</v>
      </c>
      <c r="M180" s="8"/>
    </row>
    <row r="181" spans="1:13" ht="30" x14ac:dyDescent="0.25">
      <c r="A181" s="44"/>
      <c r="B181" s="45"/>
      <c r="C181" s="45"/>
      <c r="D181" s="45"/>
      <c r="E181" s="45"/>
      <c r="F181" s="45"/>
      <c r="G181" s="46"/>
      <c r="H181" s="22" t="s">
        <v>22</v>
      </c>
      <c r="I181" s="24">
        <f>I177+I166+I144+I118+I94+I60+I43+I28</f>
        <v>446911.01999999996</v>
      </c>
      <c r="J181" s="24">
        <f>J177+J166+J144+J118+J94+J60+J43+J28</f>
        <v>325909.62</v>
      </c>
      <c r="K181" s="24">
        <f>K177+K166+K144+K118+K94+K60+K43+K28</f>
        <v>24874.799999999996</v>
      </c>
      <c r="L181" s="24">
        <f>L177+L166+L144+L118+L94+L60+L43+L28</f>
        <v>96126.6</v>
      </c>
      <c r="M181" s="8"/>
    </row>
    <row r="182" spans="1:13" ht="60" x14ac:dyDescent="0.25">
      <c r="A182" s="44"/>
      <c r="B182" s="45"/>
      <c r="C182" s="45"/>
      <c r="D182" s="45"/>
      <c r="E182" s="45"/>
      <c r="F182" s="45"/>
      <c r="G182" s="46"/>
      <c r="H182" s="22" t="s">
        <v>87</v>
      </c>
      <c r="I182" s="24">
        <f>I167+I44</f>
        <v>152162</v>
      </c>
      <c r="J182" s="24">
        <f>J167+J44</f>
        <v>128306</v>
      </c>
      <c r="K182" s="24">
        <f>K167+K44</f>
        <v>0</v>
      </c>
      <c r="L182" s="24">
        <f>L167+L44</f>
        <v>23856</v>
      </c>
      <c r="M182" s="8"/>
    </row>
    <row r="183" spans="1:13" ht="45" x14ac:dyDescent="0.25">
      <c r="A183" s="44"/>
      <c r="B183" s="45"/>
      <c r="C183" s="45"/>
      <c r="D183" s="45"/>
      <c r="E183" s="45"/>
      <c r="F183" s="45"/>
      <c r="G183" s="46"/>
      <c r="H183" s="22" t="s">
        <v>23</v>
      </c>
      <c r="I183" s="24">
        <f>I178+I168+I145+I134+I127+I117+I106+I95+I70+I61+I45+I29</f>
        <v>651761.50000000012</v>
      </c>
      <c r="J183" s="24">
        <f>J178+J168+J145+J134+J127+J117+J106+J95+J70+J61+J45+J29</f>
        <v>291840.3</v>
      </c>
      <c r="K183" s="24">
        <f>K178+K168+K145+K134+K127+K117+K106+K95+K70+K61+K45+K29</f>
        <v>181559.6</v>
      </c>
      <c r="L183" s="24">
        <f>L178+L168+L145+L134+L127+L117+L106+L95+L70+L61+L45+L29</f>
        <v>178361.60000000001</v>
      </c>
      <c r="M183" s="8"/>
    </row>
    <row r="184" spans="1:13" ht="60" x14ac:dyDescent="0.25">
      <c r="A184" s="47"/>
      <c r="B184" s="48"/>
      <c r="C184" s="48"/>
      <c r="D184" s="48"/>
      <c r="E184" s="48"/>
      <c r="F184" s="48"/>
      <c r="G184" s="49"/>
      <c r="H184" s="22" t="s">
        <v>88</v>
      </c>
      <c r="I184" s="24">
        <f>I169+I46</f>
        <v>217242.7</v>
      </c>
      <c r="J184" s="24">
        <f>J169+J46</f>
        <v>72196.5</v>
      </c>
      <c r="K184" s="24">
        <f>K169+K46</f>
        <v>71642.2</v>
      </c>
      <c r="L184" s="24">
        <f>L169+L46</f>
        <v>73404</v>
      </c>
      <c r="M184" s="8"/>
    </row>
    <row r="185" spans="1:13" x14ac:dyDescent="0.25">
      <c r="M185" s="8"/>
    </row>
    <row r="186" spans="1:13" ht="48" customHeight="1" x14ac:dyDescent="0.25">
      <c r="B186" s="30" t="s">
        <v>106</v>
      </c>
      <c r="C186" s="30"/>
      <c r="D186" s="30"/>
      <c r="E186" s="30"/>
      <c r="F186" s="30"/>
      <c r="G186" s="30"/>
      <c r="J186" s="68" t="s">
        <v>107</v>
      </c>
      <c r="K186" s="68"/>
    </row>
    <row r="1691" spans="1:12" ht="15.75" x14ac:dyDescent="0.25">
      <c r="A1691" s="26"/>
      <c r="B1691" s="27"/>
      <c r="C1691" s="26"/>
      <c r="D1691" s="26"/>
      <c r="E1691" s="26"/>
      <c r="F1691" s="26"/>
      <c r="G1691" s="26"/>
      <c r="H1691" s="26"/>
      <c r="I1691" s="28"/>
      <c r="J1691" s="28"/>
      <c r="K1691" s="28"/>
      <c r="L1691" s="28"/>
    </row>
    <row r="1692" spans="1:12" ht="15.75" x14ac:dyDescent="0.25">
      <c r="A1692" s="26"/>
      <c r="B1692" s="27"/>
      <c r="C1692" s="26"/>
      <c r="D1692" s="26"/>
      <c r="E1692" s="26"/>
      <c r="F1692" s="26"/>
      <c r="G1692" s="26"/>
      <c r="H1692" s="26"/>
      <c r="I1692" s="28"/>
      <c r="J1692" s="28"/>
      <c r="K1692" s="28"/>
      <c r="L1692" s="28"/>
    </row>
    <row r="1693" spans="1:12" ht="15.75" x14ac:dyDescent="0.25">
      <c r="A1693" s="26"/>
      <c r="B1693" s="27"/>
      <c r="C1693" s="26"/>
      <c r="D1693" s="26"/>
      <c r="E1693" s="26"/>
      <c r="F1693" s="26"/>
      <c r="G1693" s="26"/>
      <c r="H1693" s="26"/>
      <c r="I1693" s="28"/>
      <c r="J1693" s="28"/>
      <c r="K1693" s="28"/>
      <c r="L1693" s="28"/>
    </row>
    <row r="1694" spans="1:12" ht="15.75" x14ac:dyDescent="0.25">
      <c r="A1694" s="26"/>
      <c r="B1694" s="27"/>
      <c r="C1694" s="26"/>
      <c r="D1694" s="26"/>
      <c r="E1694" s="26"/>
      <c r="F1694" s="26"/>
      <c r="G1694" s="26"/>
      <c r="H1694" s="26"/>
      <c r="I1694" s="28"/>
      <c r="J1694" s="28"/>
      <c r="K1694" s="28"/>
      <c r="L1694" s="28"/>
    </row>
    <row r="1695" spans="1:12" ht="15.75" x14ac:dyDescent="0.25">
      <c r="A1695" s="26"/>
      <c r="B1695" s="27"/>
      <c r="C1695" s="26"/>
      <c r="D1695" s="26"/>
      <c r="E1695" s="26"/>
      <c r="F1695" s="26"/>
      <c r="G1695" s="26"/>
      <c r="H1695" s="26"/>
      <c r="I1695" s="28"/>
      <c r="J1695" s="28"/>
      <c r="K1695" s="28"/>
      <c r="L1695" s="28"/>
    </row>
    <row r="1696" spans="1:12" ht="15.75" x14ac:dyDescent="0.25">
      <c r="A1696" s="26"/>
      <c r="B1696" s="27"/>
      <c r="C1696" s="26"/>
      <c r="D1696" s="26"/>
      <c r="E1696" s="26"/>
      <c r="F1696" s="26"/>
      <c r="G1696" s="26"/>
      <c r="H1696" s="26"/>
      <c r="I1696" s="28"/>
      <c r="J1696" s="28"/>
      <c r="K1696" s="28"/>
      <c r="L1696" s="28"/>
    </row>
    <row r="1697" spans="1:12" ht="15.75" x14ac:dyDescent="0.25">
      <c r="A1697" s="26"/>
      <c r="B1697" s="27"/>
      <c r="C1697" s="26"/>
      <c r="D1697" s="26"/>
      <c r="E1697" s="26"/>
      <c r="F1697" s="26"/>
      <c r="G1697" s="26"/>
      <c r="H1697" s="26"/>
      <c r="I1697" s="28"/>
      <c r="J1697" s="28"/>
      <c r="K1697" s="28"/>
      <c r="L1697" s="28"/>
    </row>
    <row r="1698" spans="1:12" ht="15.75" x14ac:dyDescent="0.25">
      <c r="A1698" s="26"/>
      <c r="B1698" s="27"/>
      <c r="C1698" s="26"/>
      <c r="D1698" s="26"/>
      <c r="E1698" s="26"/>
      <c r="F1698" s="26"/>
      <c r="G1698" s="26"/>
      <c r="H1698" s="26"/>
      <c r="I1698" s="28"/>
      <c r="J1698" s="28"/>
      <c r="K1698" s="28"/>
      <c r="L1698" s="28"/>
    </row>
    <row r="1699" spans="1:12" ht="15.75" x14ac:dyDescent="0.25">
      <c r="A1699" s="26"/>
      <c r="B1699" s="27"/>
      <c r="C1699" s="26"/>
      <c r="D1699" s="26"/>
      <c r="E1699" s="26"/>
      <c r="F1699" s="26"/>
      <c r="G1699" s="26"/>
      <c r="H1699" s="26"/>
      <c r="I1699" s="28"/>
      <c r="J1699" s="28"/>
      <c r="K1699" s="28"/>
      <c r="L1699" s="28"/>
    </row>
    <row r="1700" spans="1:12" ht="15.75" x14ac:dyDescent="0.25">
      <c r="A1700" s="26"/>
      <c r="B1700" s="27"/>
      <c r="C1700" s="26"/>
      <c r="D1700" s="26"/>
      <c r="E1700" s="26"/>
      <c r="F1700" s="26"/>
      <c r="G1700" s="26"/>
      <c r="H1700" s="26"/>
      <c r="I1700" s="28"/>
      <c r="J1700" s="28"/>
      <c r="K1700" s="28"/>
      <c r="L1700" s="28"/>
    </row>
    <row r="1701" spans="1:12" ht="15.75" x14ac:dyDescent="0.25">
      <c r="A1701" s="26"/>
      <c r="B1701" s="27"/>
      <c r="C1701" s="26"/>
      <c r="D1701" s="26"/>
      <c r="E1701" s="26"/>
      <c r="F1701" s="26"/>
      <c r="G1701" s="26"/>
      <c r="H1701" s="26"/>
      <c r="I1701" s="28"/>
      <c r="J1701" s="28"/>
      <c r="K1701" s="28"/>
      <c r="L1701" s="28"/>
    </row>
    <row r="1702" spans="1:12" ht="15.75" x14ac:dyDescent="0.25">
      <c r="A1702" s="26"/>
      <c r="B1702" s="27"/>
      <c r="C1702" s="26"/>
      <c r="D1702" s="26"/>
      <c r="E1702" s="26"/>
      <c r="F1702" s="26"/>
      <c r="G1702" s="26"/>
      <c r="H1702" s="26"/>
      <c r="I1702" s="28"/>
      <c r="J1702" s="28"/>
      <c r="K1702" s="28"/>
      <c r="L1702" s="28"/>
    </row>
    <row r="1703" spans="1:12" ht="15.75" x14ac:dyDescent="0.25">
      <c r="A1703" s="26"/>
      <c r="B1703" s="27"/>
      <c r="C1703" s="26"/>
      <c r="D1703" s="26"/>
      <c r="E1703" s="26"/>
      <c r="F1703" s="26"/>
      <c r="G1703" s="26"/>
      <c r="H1703" s="26"/>
      <c r="I1703" s="28"/>
      <c r="J1703" s="28"/>
      <c r="K1703" s="28"/>
      <c r="L1703" s="28"/>
    </row>
    <row r="1704" spans="1:12" ht="15.75" x14ac:dyDescent="0.25">
      <c r="A1704" s="26"/>
      <c r="B1704" s="27"/>
      <c r="C1704" s="26"/>
      <c r="D1704" s="26"/>
      <c r="E1704" s="26"/>
      <c r="F1704" s="26"/>
      <c r="G1704" s="26"/>
      <c r="H1704" s="26"/>
      <c r="I1704" s="28"/>
      <c r="J1704" s="28"/>
      <c r="K1704" s="28"/>
      <c r="L1704" s="28"/>
    </row>
    <row r="1705" spans="1:12" ht="15.75" x14ac:dyDescent="0.25">
      <c r="A1705" s="26"/>
      <c r="B1705" s="27"/>
      <c r="C1705" s="26"/>
      <c r="D1705" s="26"/>
      <c r="E1705" s="26"/>
      <c r="F1705" s="26"/>
      <c r="G1705" s="26"/>
      <c r="H1705" s="26"/>
      <c r="I1705" s="28"/>
      <c r="J1705" s="28"/>
      <c r="K1705" s="28"/>
      <c r="L1705" s="28"/>
    </row>
    <row r="1706" spans="1:12" ht="15.75" x14ac:dyDescent="0.25">
      <c r="A1706" s="26"/>
      <c r="B1706" s="27"/>
      <c r="C1706" s="26"/>
      <c r="D1706" s="26"/>
      <c r="E1706" s="26"/>
      <c r="F1706" s="26"/>
      <c r="G1706" s="26"/>
      <c r="H1706" s="26"/>
      <c r="I1706" s="28"/>
      <c r="J1706" s="28"/>
      <c r="K1706" s="28"/>
      <c r="L1706" s="28"/>
    </row>
    <row r="1707" spans="1:12" ht="15.75" x14ac:dyDescent="0.25">
      <c r="A1707" s="26"/>
      <c r="B1707" s="27"/>
      <c r="C1707" s="26"/>
      <c r="D1707" s="26"/>
      <c r="E1707" s="26"/>
      <c r="F1707" s="26"/>
      <c r="G1707" s="26"/>
      <c r="H1707" s="26"/>
      <c r="I1707" s="28"/>
      <c r="J1707" s="28"/>
      <c r="K1707" s="28"/>
      <c r="L1707" s="28"/>
    </row>
    <row r="1708" spans="1:12" ht="15.75" x14ac:dyDescent="0.25">
      <c r="A1708" s="26"/>
      <c r="B1708" s="27"/>
      <c r="C1708" s="26"/>
      <c r="D1708" s="26"/>
      <c r="E1708" s="26"/>
      <c r="F1708" s="26"/>
      <c r="G1708" s="26"/>
      <c r="H1708" s="26"/>
      <c r="I1708" s="28"/>
      <c r="J1708" s="28"/>
      <c r="K1708" s="28"/>
      <c r="L1708" s="28"/>
    </row>
    <row r="1709" spans="1:12" ht="15.75" x14ac:dyDescent="0.25">
      <c r="A1709" s="26"/>
      <c r="B1709" s="27"/>
      <c r="C1709" s="26"/>
      <c r="D1709" s="26"/>
      <c r="E1709" s="26"/>
      <c r="F1709" s="26"/>
      <c r="G1709" s="26"/>
      <c r="H1709" s="26"/>
      <c r="I1709" s="28"/>
      <c r="J1709" s="28"/>
      <c r="K1709" s="28"/>
      <c r="L1709" s="28"/>
    </row>
    <row r="1710" spans="1:12" ht="15.75" x14ac:dyDescent="0.25">
      <c r="A1710" s="26"/>
      <c r="B1710" s="27"/>
      <c r="C1710" s="26"/>
      <c r="D1710" s="26"/>
      <c r="E1710" s="26"/>
      <c r="F1710" s="26"/>
      <c r="G1710" s="26"/>
      <c r="H1710" s="26"/>
      <c r="I1710" s="28"/>
      <c r="J1710" s="28"/>
      <c r="K1710" s="28"/>
      <c r="L1710" s="28"/>
    </row>
    <row r="1711" spans="1:12" ht="15.75" x14ac:dyDescent="0.25">
      <c r="A1711" s="26"/>
      <c r="B1711" s="27"/>
      <c r="C1711" s="26"/>
      <c r="D1711" s="26"/>
      <c r="E1711" s="26"/>
      <c r="F1711" s="26"/>
      <c r="G1711" s="26"/>
      <c r="H1711" s="26"/>
      <c r="I1711" s="28"/>
      <c r="J1711" s="28"/>
      <c r="K1711" s="28"/>
      <c r="L1711" s="28"/>
    </row>
    <row r="1712" spans="1:12" ht="15.75" x14ac:dyDescent="0.25">
      <c r="A1712" s="26"/>
      <c r="B1712" s="27"/>
      <c r="C1712" s="26"/>
      <c r="D1712" s="26"/>
      <c r="E1712" s="26"/>
      <c r="F1712" s="26"/>
      <c r="G1712" s="26"/>
      <c r="H1712" s="26"/>
      <c r="I1712" s="28"/>
      <c r="J1712" s="28"/>
      <c r="K1712" s="28"/>
      <c r="L1712" s="28"/>
    </row>
    <row r="1713" spans="1:12" ht="15.75" x14ac:dyDescent="0.25">
      <c r="A1713" s="26"/>
      <c r="B1713" s="27"/>
      <c r="C1713" s="26"/>
      <c r="D1713" s="26"/>
      <c r="E1713" s="26"/>
      <c r="F1713" s="26"/>
      <c r="G1713" s="26"/>
      <c r="H1713" s="26"/>
      <c r="I1713" s="28"/>
      <c r="J1713" s="28"/>
      <c r="K1713" s="28"/>
      <c r="L1713" s="28"/>
    </row>
    <row r="1714" spans="1:12" ht="15.75" x14ac:dyDescent="0.25">
      <c r="A1714" s="26"/>
      <c r="B1714" s="27"/>
      <c r="C1714" s="26"/>
      <c r="D1714" s="26"/>
      <c r="E1714" s="26"/>
      <c r="F1714" s="26"/>
      <c r="G1714" s="26"/>
      <c r="H1714" s="26"/>
      <c r="I1714" s="28"/>
      <c r="J1714" s="28"/>
      <c r="K1714" s="28"/>
      <c r="L1714" s="28"/>
    </row>
    <row r="1715" spans="1:12" ht="15.75" x14ac:dyDescent="0.25">
      <c r="A1715" s="26"/>
      <c r="B1715" s="27"/>
      <c r="C1715" s="26"/>
      <c r="D1715" s="26"/>
      <c r="E1715" s="26"/>
      <c r="F1715" s="26"/>
      <c r="G1715" s="26"/>
      <c r="H1715" s="26"/>
      <c r="I1715" s="28"/>
      <c r="J1715" s="28"/>
      <c r="K1715" s="28"/>
      <c r="L1715" s="28"/>
    </row>
    <row r="1716" spans="1:12" ht="15.75" x14ac:dyDescent="0.25">
      <c r="A1716" s="26"/>
      <c r="B1716" s="27"/>
      <c r="C1716" s="26"/>
      <c r="D1716" s="26"/>
      <c r="E1716" s="26"/>
      <c r="F1716" s="26"/>
      <c r="G1716" s="26"/>
      <c r="H1716" s="26"/>
      <c r="I1716" s="28"/>
      <c r="J1716" s="28"/>
      <c r="K1716" s="28"/>
      <c r="L1716" s="28"/>
    </row>
    <row r="1717" spans="1:12" ht="15.75" x14ac:dyDescent="0.25">
      <c r="A1717" s="26"/>
      <c r="B1717" s="27"/>
      <c r="C1717" s="26"/>
      <c r="D1717" s="26"/>
      <c r="E1717" s="26"/>
      <c r="F1717" s="26"/>
      <c r="G1717" s="26"/>
      <c r="H1717" s="26"/>
      <c r="I1717" s="28"/>
      <c r="J1717" s="28"/>
      <c r="K1717" s="28"/>
      <c r="L1717" s="28"/>
    </row>
    <row r="1718" spans="1:12" ht="15.75" x14ac:dyDescent="0.25">
      <c r="A1718" s="26"/>
      <c r="B1718" s="27"/>
      <c r="C1718" s="26"/>
      <c r="D1718" s="26"/>
      <c r="E1718" s="26"/>
      <c r="F1718" s="26"/>
      <c r="G1718" s="26"/>
      <c r="H1718" s="26"/>
      <c r="I1718" s="28"/>
      <c r="J1718" s="28"/>
      <c r="K1718" s="28"/>
      <c r="L1718" s="28"/>
    </row>
    <row r="1719" spans="1:12" ht="15.75" x14ac:dyDescent="0.25">
      <c r="A1719" s="26"/>
      <c r="B1719" s="27"/>
      <c r="C1719" s="26"/>
      <c r="D1719" s="26"/>
      <c r="E1719" s="26"/>
      <c r="F1719" s="26"/>
      <c r="G1719" s="26"/>
      <c r="H1719" s="26"/>
      <c r="I1719" s="28"/>
      <c r="J1719" s="28"/>
      <c r="K1719" s="28"/>
      <c r="L1719" s="28"/>
    </row>
    <row r="1720" spans="1:12" ht="15.75" x14ac:dyDescent="0.25">
      <c r="A1720" s="26"/>
      <c r="B1720" s="27"/>
      <c r="C1720" s="26"/>
      <c r="D1720" s="26"/>
      <c r="E1720" s="26"/>
      <c r="F1720" s="26"/>
      <c r="G1720" s="26"/>
      <c r="H1720" s="26"/>
      <c r="I1720" s="28"/>
      <c r="J1720" s="28"/>
      <c r="K1720" s="28"/>
      <c r="L1720" s="28"/>
    </row>
    <row r="1721" spans="1:12" ht="15.75" x14ac:dyDescent="0.25">
      <c r="A1721" s="26"/>
      <c r="B1721" s="27"/>
      <c r="C1721" s="26"/>
      <c r="D1721" s="26"/>
      <c r="E1721" s="26"/>
      <c r="F1721" s="26"/>
      <c r="G1721" s="26"/>
      <c r="H1721" s="26"/>
      <c r="I1721" s="28"/>
      <c r="J1721" s="28"/>
      <c r="K1721" s="28"/>
      <c r="L1721" s="28"/>
    </row>
    <row r="1722" spans="1:12" ht="15.75" x14ac:dyDescent="0.25">
      <c r="A1722" s="26"/>
      <c r="B1722" s="27"/>
      <c r="C1722" s="26"/>
      <c r="D1722" s="26"/>
      <c r="E1722" s="26"/>
      <c r="F1722" s="26"/>
      <c r="G1722" s="26"/>
      <c r="H1722" s="26"/>
      <c r="I1722" s="28"/>
      <c r="J1722" s="28"/>
      <c r="K1722" s="28"/>
      <c r="L1722" s="28"/>
    </row>
    <row r="1723" spans="1:12" ht="15.75" x14ac:dyDescent="0.25">
      <c r="A1723" s="26"/>
      <c r="B1723" s="27"/>
      <c r="C1723" s="26"/>
      <c r="D1723" s="26"/>
      <c r="E1723" s="26"/>
      <c r="F1723" s="26"/>
      <c r="G1723" s="26"/>
      <c r="H1723" s="26"/>
      <c r="I1723" s="28"/>
      <c r="J1723" s="28"/>
      <c r="K1723" s="28"/>
      <c r="L1723" s="28"/>
    </row>
    <row r="1724" spans="1:12" ht="15.75" x14ac:dyDescent="0.25">
      <c r="A1724" s="26"/>
      <c r="B1724" s="27"/>
      <c r="C1724" s="26"/>
      <c r="D1724" s="26"/>
      <c r="E1724" s="26"/>
      <c r="F1724" s="26"/>
      <c r="G1724" s="26"/>
      <c r="H1724" s="26"/>
      <c r="I1724" s="28"/>
      <c r="J1724" s="28"/>
      <c r="K1724" s="28"/>
      <c r="L1724" s="28"/>
    </row>
    <row r="1725" spans="1:12" ht="15.75" x14ac:dyDescent="0.25">
      <c r="A1725" s="26"/>
      <c r="B1725" s="27"/>
      <c r="C1725" s="26"/>
      <c r="D1725" s="26"/>
      <c r="E1725" s="26"/>
      <c r="F1725" s="26"/>
      <c r="G1725" s="26"/>
      <c r="H1725" s="26"/>
      <c r="I1725" s="28"/>
      <c r="J1725" s="28"/>
      <c r="K1725" s="28"/>
      <c r="L1725" s="28"/>
    </row>
    <row r="1726" spans="1:12" ht="15.75" x14ac:dyDescent="0.25">
      <c r="A1726" s="26"/>
      <c r="B1726" s="27"/>
      <c r="C1726" s="26"/>
      <c r="D1726" s="26"/>
      <c r="E1726" s="26"/>
      <c r="F1726" s="26"/>
      <c r="G1726" s="26"/>
      <c r="H1726" s="26"/>
      <c r="I1726" s="28"/>
      <c r="J1726" s="28"/>
      <c r="K1726" s="28"/>
      <c r="L1726" s="28"/>
    </row>
    <row r="1727" spans="1:12" ht="15.75" x14ac:dyDescent="0.25">
      <c r="A1727" s="26"/>
      <c r="B1727" s="27"/>
      <c r="C1727" s="26"/>
      <c r="D1727" s="26"/>
      <c r="E1727" s="26"/>
      <c r="F1727" s="26"/>
      <c r="G1727" s="26"/>
      <c r="H1727" s="26"/>
      <c r="I1727" s="28"/>
      <c r="J1727" s="28"/>
      <c r="K1727" s="28"/>
      <c r="L1727" s="28"/>
    </row>
    <row r="1728" spans="1:12" ht="15.75" x14ac:dyDescent="0.25">
      <c r="A1728" s="26"/>
      <c r="B1728" s="27"/>
      <c r="C1728" s="26"/>
      <c r="D1728" s="26"/>
      <c r="E1728" s="26"/>
      <c r="F1728" s="26"/>
      <c r="G1728" s="26"/>
      <c r="H1728" s="26"/>
      <c r="I1728" s="28"/>
      <c r="J1728" s="28"/>
      <c r="K1728" s="28"/>
      <c r="L1728" s="28"/>
    </row>
    <row r="1729" spans="1:12" ht="15.75" x14ac:dyDescent="0.25">
      <c r="A1729" s="26"/>
      <c r="B1729" s="27"/>
      <c r="C1729" s="26"/>
      <c r="D1729" s="26"/>
      <c r="E1729" s="26"/>
      <c r="F1729" s="26"/>
      <c r="G1729" s="26"/>
      <c r="H1729" s="26"/>
      <c r="I1729" s="28"/>
      <c r="J1729" s="28"/>
      <c r="K1729" s="28"/>
      <c r="L1729" s="28"/>
    </row>
    <row r="1730" spans="1:12" ht="15.75" x14ac:dyDescent="0.25">
      <c r="A1730" s="26"/>
      <c r="B1730" s="27"/>
      <c r="C1730" s="26"/>
      <c r="D1730" s="26"/>
      <c r="E1730" s="26"/>
      <c r="F1730" s="26"/>
      <c r="G1730" s="26"/>
      <c r="H1730" s="26"/>
      <c r="I1730" s="28"/>
      <c r="J1730" s="28"/>
      <c r="K1730" s="28"/>
      <c r="L1730" s="28"/>
    </row>
    <row r="1731" spans="1:12" ht="15.75" x14ac:dyDescent="0.25">
      <c r="A1731" s="26"/>
      <c r="B1731" s="27"/>
      <c r="C1731" s="26"/>
      <c r="D1731" s="26"/>
      <c r="E1731" s="26"/>
      <c r="F1731" s="26"/>
      <c r="G1731" s="26"/>
      <c r="H1731" s="26"/>
      <c r="I1731" s="28"/>
      <c r="J1731" s="28"/>
      <c r="K1731" s="28"/>
      <c r="L1731" s="28"/>
    </row>
    <row r="1732" spans="1:12" ht="15.75" x14ac:dyDescent="0.25">
      <c r="A1732" s="26"/>
      <c r="B1732" s="27"/>
      <c r="C1732" s="26"/>
      <c r="D1732" s="26"/>
      <c r="E1732" s="26"/>
      <c r="F1732" s="26"/>
      <c r="G1732" s="26"/>
      <c r="H1732" s="26"/>
      <c r="I1732" s="28"/>
      <c r="J1732" s="28"/>
      <c r="K1732" s="28"/>
      <c r="L1732" s="28"/>
    </row>
    <row r="1733" spans="1:12" ht="15.75" x14ac:dyDescent="0.25">
      <c r="A1733" s="26"/>
      <c r="B1733" s="27"/>
      <c r="C1733" s="26"/>
      <c r="D1733" s="26"/>
      <c r="E1733" s="26"/>
      <c r="F1733" s="26"/>
      <c r="G1733" s="26"/>
      <c r="H1733" s="26"/>
      <c r="I1733" s="28"/>
      <c r="J1733" s="28"/>
      <c r="K1733" s="28"/>
      <c r="L1733" s="28"/>
    </row>
    <row r="1734" spans="1:12" ht="15.75" x14ac:dyDescent="0.25">
      <c r="A1734" s="26"/>
      <c r="B1734" s="27"/>
      <c r="C1734" s="26"/>
      <c r="D1734" s="26"/>
      <c r="E1734" s="26"/>
      <c r="F1734" s="26"/>
      <c r="G1734" s="26"/>
      <c r="H1734" s="26"/>
      <c r="I1734" s="28"/>
      <c r="J1734" s="28"/>
      <c r="K1734" s="28"/>
      <c r="L1734" s="28"/>
    </row>
    <row r="1735" spans="1:12" ht="15.75" x14ac:dyDescent="0.25">
      <c r="A1735" s="26"/>
      <c r="B1735" s="27"/>
      <c r="C1735" s="26"/>
      <c r="D1735" s="26"/>
      <c r="E1735" s="26"/>
      <c r="F1735" s="26"/>
      <c r="G1735" s="26"/>
      <c r="H1735" s="26"/>
      <c r="I1735" s="28"/>
      <c r="J1735" s="28"/>
      <c r="K1735" s="28"/>
      <c r="L1735" s="28"/>
    </row>
    <row r="1736" spans="1:12" ht="15.75" x14ac:dyDescent="0.25">
      <c r="A1736" s="26"/>
      <c r="B1736" s="27"/>
      <c r="C1736" s="26"/>
      <c r="D1736" s="26"/>
      <c r="E1736" s="26"/>
      <c r="F1736" s="26"/>
      <c r="G1736" s="26"/>
      <c r="H1736" s="26"/>
      <c r="I1736" s="28"/>
      <c r="J1736" s="28"/>
      <c r="K1736" s="28"/>
      <c r="L1736" s="28"/>
    </row>
    <row r="1737" spans="1:12" ht="15.75" x14ac:dyDescent="0.25">
      <c r="A1737" s="26"/>
      <c r="B1737" s="27"/>
      <c r="C1737" s="26"/>
      <c r="D1737" s="26"/>
      <c r="E1737" s="26"/>
      <c r="F1737" s="26"/>
      <c r="G1737" s="26"/>
      <c r="H1737" s="26"/>
      <c r="I1737" s="28"/>
      <c r="J1737" s="28"/>
      <c r="K1737" s="28"/>
      <c r="L1737" s="28"/>
    </row>
    <row r="1738" spans="1:12" ht="15.75" x14ac:dyDescent="0.25">
      <c r="A1738" s="26"/>
      <c r="B1738" s="27"/>
      <c r="C1738" s="26"/>
      <c r="D1738" s="26"/>
      <c r="E1738" s="26"/>
      <c r="F1738" s="26"/>
      <c r="G1738" s="26"/>
      <c r="H1738" s="26"/>
      <c r="I1738" s="28"/>
      <c r="J1738" s="28"/>
      <c r="K1738" s="28"/>
      <c r="L1738" s="28"/>
    </row>
    <row r="1739" spans="1:12" ht="15.75" x14ac:dyDescent="0.25">
      <c r="A1739" s="26"/>
      <c r="B1739" s="27"/>
      <c r="C1739" s="26"/>
      <c r="D1739" s="26"/>
      <c r="E1739" s="26"/>
      <c r="F1739" s="26"/>
      <c r="G1739" s="26"/>
      <c r="H1739" s="26"/>
      <c r="I1739" s="28"/>
      <c r="J1739" s="28"/>
      <c r="K1739" s="28"/>
      <c r="L1739" s="28"/>
    </row>
    <row r="1740" spans="1:12" ht="15.75" x14ac:dyDescent="0.25">
      <c r="A1740" s="26"/>
      <c r="B1740" s="27"/>
      <c r="C1740" s="26"/>
      <c r="D1740" s="26"/>
      <c r="E1740" s="26"/>
      <c r="F1740" s="26"/>
      <c r="G1740" s="26"/>
      <c r="H1740" s="26"/>
      <c r="I1740" s="28"/>
      <c r="J1740" s="28"/>
      <c r="K1740" s="28"/>
      <c r="L1740" s="28"/>
    </row>
    <row r="1741" spans="1:12" ht="15.75" x14ac:dyDescent="0.25">
      <c r="A1741" s="26"/>
      <c r="B1741" s="27"/>
      <c r="C1741" s="26"/>
      <c r="D1741" s="26"/>
      <c r="E1741" s="26"/>
      <c r="F1741" s="26"/>
      <c r="G1741" s="26"/>
      <c r="H1741" s="26"/>
      <c r="I1741" s="28"/>
      <c r="J1741" s="28"/>
      <c r="K1741" s="28"/>
      <c r="L1741" s="28"/>
    </row>
    <row r="1742" spans="1:12" ht="15.75" x14ac:dyDescent="0.25">
      <c r="A1742" s="26"/>
      <c r="B1742" s="27"/>
      <c r="C1742" s="26"/>
      <c r="D1742" s="26"/>
      <c r="E1742" s="26"/>
      <c r="F1742" s="26"/>
      <c r="G1742" s="26"/>
      <c r="H1742" s="26"/>
      <c r="I1742" s="28"/>
      <c r="J1742" s="28"/>
      <c r="K1742" s="28"/>
      <c r="L1742" s="28"/>
    </row>
    <row r="1743" spans="1:12" ht="15.75" x14ac:dyDescent="0.25">
      <c r="A1743" s="26"/>
      <c r="B1743" s="27"/>
      <c r="C1743" s="26"/>
      <c r="D1743" s="26"/>
      <c r="E1743" s="26"/>
      <c r="F1743" s="26"/>
      <c r="G1743" s="26"/>
      <c r="H1743" s="26"/>
      <c r="I1743" s="28"/>
      <c r="J1743" s="28"/>
      <c r="K1743" s="28"/>
      <c r="L1743" s="28"/>
    </row>
    <row r="1744" spans="1:12" ht="15.75" x14ac:dyDescent="0.25">
      <c r="A1744" s="26"/>
      <c r="B1744" s="27"/>
      <c r="C1744" s="26"/>
      <c r="D1744" s="26"/>
      <c r="E1744" s="26"/>
      <c r="F1744" s="26"/>
      <c r="G1744" s="26"/>
      <c r="H1744" s="26"/>
      <c r="I1744" s="28"/>
      <c r="J1744" s="28"/>
      <c r="K1744" s="28"/>
      <c r="L1744" s="28"/>
    </row>
    <row r="1745" spans="1:12" ht="15.75" x14ac:dyDescent="0.25">
      <c r="A1745" s="26"/>
      <c r="B1745" s="27"/>
      <c r="C1745" s="26"/>
      <c r="D1745" s="26"/>
      <c r="E1745" s="26"/>
      <c r="F1745" s="26"/>
      <c r="G1745" s="26"/>
      <c r="H1745" s="26"/>
      <c r="I1745" s="28"/>
      <c r="J1745" s="28"/>
      <c r="K1745" s="28"/>
      <c r="L1745" s="28"/>
    </row>
    <row r="1746" spans="1:12" ht="15.75" x14ac:dyDescent="0.25">
      <c r="A1746" s="26"/>
      <c r="B1746" s="27"/>
      <c r="C1746" s="26"/>
      <c r="D1746" s="26"/>
      <c r="E1746" s="26"/>
      <c r="F1746" s="26"/>
      <c r="G1746" s="26"/>
      <c r="H1746" s="26"/>
      <c r="I1746" s="28"/>
      <c r="J1746" s="28"/>
      <c r="K1746" s="28"/>
      <c r="L1746" s="28"/>
    </row>
    <row r="1747" spans="1:12" ht="15.75" x14ac:dyDescent="0.25">
      <c r="A1747" s="26"/>
      <c r="B1747" s="27"/>
      <c r="C1747" s="26"/>
      <c r="D1747" s="26"/>
      <c r="E1747" s="26"/>
      <c r="F1747" s="26"/>
      <c r="G1747" s="26"/>
      <c r="H1747" s="26"/>
      <c r="I1747" s="28"/>
      <c r="J1747" s="28"/>
      <c r="K1747" s="28"/>
      <c r="L1747" s="28"/>
    </row>
    <row r="1748" spans="1:12" ht="15.75" x14ac:dyDescent="0.25">
      <c r="A1748" s="26"/>
      <c r="B1748" s="27"/>
      <c r="C1748" s="26"/>
      <c r="D1748" s="26"/>
      <c r="E1748" s="26"/>
      <c r="F1748" s="26"/>
      <c r="G1748" s="26"/>
      <c r="H1748" s="26"/>
      <c r="I1748" s="28"/>
      <c r="J1748" s="28"/>
      <c r="K1748" s="28"/>
      <c r="L1748" s="28"/>
    </row>
    <row r="1749" spans="1:12" ht="15.75" x14ac:dyDescent="0.25">
      <c r="A1749" s="26"/>
      <c r="B1749" s="27"/>
      <c r="C1749" s="26"/>
      <c r="D1749" s="26"/>
      <c r="E1749" s="26"/>
      <c r="F1749" s="26"/>
      <c r="G1749" s="26"/>
      <c r="H1749" s="26"/>
      <c r="I1749" s="28"/>
      <c r="J1749" s="28"/>
      <c r="K1749" s="28"/>
      <c r="L1749" s="28"/>
    </row>
    <row r="1750" spans="1:12" ht="15.75" x14ac:dyDescent="0.25">
      <c r="A1750" s="26"/>
      <c r="B1750" s="27"/>
      <c r="C1750" s="26"/>
      <c r="D1750" s="26"/>
      <c r="E1750" s="26"/>
      <c r="F1750" s="26"/>
      <c r="G1750" s="26"/>
      <c r="H1750" s="26"/>
      <c r="I1750" s="28"/>
      <c r="J1750" s="28"/>
      <c r="K1750" s="28"/>
      <c r="L1750" s="28"/>
    </row>
    <row r="1751" spans="1:12" ht="15.75" x14ac:dyDescent="0.25">
      <c r="A1751" s="26"/>
      <c r="B1751" s="27"/>
      <c r="C1751" s="26"/>
      <c r="D1751" s="26"/>
      <c r="E1751" s="26"/>
      <c r="F1751" s="26"/>
      <c r="G1751" s="26"/>
      <c r="H1751" s="26"/>
      <c r="I1751" s="28"/>
      <c r="J1751" s="28"/>
      <c r="K1751" s="28"/>
      <c r="L1751" s="28"/>
    </row>
    <row r="1752" spans="1:12" ht="15.75" x14ac:dyDescent="0.25">
      <c r="A1752" s="26"/>
      <c r="B1752" s="27"/>
      <c r="C1752" s="26"/>
      <c r="D1752" s="26"/>
      <c r="E1752" s="26"/>
      <c r="F1752" s="26"/>
      <c r="G1752" s="26"/>
      <c r="H1752" s="26"/>
      <c r="I1752" s="28"/>
      <c r="J1752" s="28"/>
      <c r="K1752" s="28"/>
      <c r="L1752" s="28"/>
    </row>
    <row r="1753" spans="1:12" ht="15.75" x14ac:dyDescent="0.25">
      <c r="A1753" s="26"/>
      <c r="B1753" s="27"/>
      <c r="C1753" s="26"/>
      <c r="D1753" s="26"/>
      <c r="E1753" s="26"/>
      <c r="F1753" s="26"/>
      <c r="G1753" s="26"/>
      <c r="H1753" s="26"/>
      <c r="I1753" s="28"/>
      <c r="J1753" s="28"/>
      <c r="K1753" s="28"/>
      <c r="L1753" s="28"/>
    </row>
    <row r="1754" spans="1:12" ht="15.75" x14ac:dyDescent="0.25">
      <c r="A1754" s="26"/>
      <c r="B1754" s="27"/>
      <c r="C1754" s="26"/>
      <c r="D1754" s="26"/>
      <c r="E1754" s="26"/>
      <c r="F1754" s="26"/>
      <c r="G1754" s="26"/>
      <c r="H1754" s="26"/>
      <c r="I1754" s="28"/>
      <c r="J1754" s="28"/>
      <c r="K1754" s="28"/>
      <c r="L1754" s="28"/>
    </row>
    <row r="1755" spans="1:12" ht="15.75" x14ac:dyDescent="0.25">
      <c r="A1755" s="26"/>
      <c r="B1755" s="27"/>
      <c r="C1755" s="26"/>
      <c r="D1755" s="26"/>
      <c r="E1755" s="26"/>
      <c r="F1755" s="26"/>
      <c r="G1755" s="26"/>
      <c r="H1755" s="26"/>
      <c r="I1755" s="28"/>
      <c r="J1755" s="28"/>
      <c r="K1755" s="28"/>
      <c r="L1755" s="28"/>
    </row>
    <row r="1756" spans="1:12" ht="15.75" x14ac:dyDescent="0.25">
      <c r="A1756" s="26"/>
      <c r="B1756" s="27"/>
      <c r="C1756" s="26"/>
      <c r="D1756" s="26"/>
      <c r="E1756" s="26"/>
      <c r="F1756" s="26"/>
      <c r="G1756" s="26"/>
      <c r="H1756" s="26"/>
      <c r="I1756" s="28"/>
      <c r="J1756" s="28"/>
      <c r="K1756" s="28"/>
      <c r="L1756" s="28"/>
    </row>
    <row r="1757" spans="1:12" ht="15.75" x14ac:dyDescent="0.25">
      <c r="A1757" s="26"/>
      <c r="B1757" s="27"/>
      <c r="C1757" s="26"/>
      <c r="D1757" s="26"/>
      <c r="E1757" s="26"/>
      <c r="F1757" s="26"/>
      <c r="G1757" s="26"/>
      <c r="H1757" s="26"/>
      <c r="I1757" s="28"/>
      <c r="J1757" s="28"/>
      <c r="K1757" s="28"/>
      <c r="L1757" s="28"/>
    </row>
    <row r="1758" spans="1:12" ht="15.75" x14ac:dyDescent="0.25">
      <c r="A1758" s="26"/>
      <c r="B1758" s="27"/>
      <c r="C1758" s="26"/>
      <c r="D1758" s="26"/>
      <c r="E1758" s="26"/>
      <c r="F1758" s="26"/>
      <c r="G1758" s="26"/>
      <c r="H1758" s="26"/>
      <c r="I1758" s="28"/>
      <c r="J1758" s="28"/>
      <c r="K1758" s="28"/>
      <c r="L1758" s="28"/>
    </row>
    <row r="1759" spans="1:12" ht="15.75" x14ac:dyDescent="0.25">
      <c r="A1759" s="26"/>
      <c r="B1759" s="27"/>
      <c r="C1759" s="26"/>
      <c r="D1759" s="26"/>
      <c r="E1759" s="26"/>
      <c r="F1759" s="26"/>
      <c r="G1759" s="26"/>
      <c r="H1759" s="26"/>
      <c r="I1759" s="28"/>
      <c r="J1759" s="28"/>
      <c r="K1759" s="28"/>
      <c r="L1759" s="28"/>
    </row>
    <row r="1760" spans="1:12" ht="15.75" x14ac:dyDescent="0.25">
      <c r="A1760" s="26"/>
      <c r="B1760" s="27"/>
      <c r="C1760" s="26"/>
      <c r="D1760" s="26"/>
      <c r="E1760" s="26"/>
      <c r="F1760" s="26"/>
      <c r="G1760" s="26"/>
      <c r="H1760" s="26"/>
      <c r="I1760" s="28"/>
      <c r="J1760" s="28"/>
      <c r="K1760" s="28"/>
      <c r="L1760" s="28"/>
    </row>
    <row r="1761" spans="1:12" ht="15.75" x14ac:dyDescent="0.25">
      <c r="A1761" s="26"/>
      <c r="B1761" s="27"/>
      <c r="C1761" s="26"/>
      <c r="D1761" s="26"/>
      <c r="E1761" s="26"/>
      <c r="F1761" s="26"/>
      <c r="G1761" s="26"/>
      <c r="H1761" s="26"/>
      <c r="I1761" s="28"/>
      <c r="J1761" s="28"/>
      <c r="K1761" s="28"/>
      <c r="L1761" s="28"/>
    </row>
    <row r="1762" spans="1:12" ht="15.75" x14ac:dyDescent="0.25">
      <c r="A1762" s="26"/>
      <c r="B1762" s="27"/>
      <c r="C1762" s="26"/>
      <c r="D1762" s="26"/>
      <c r="E1762" s="26"/>
      <c r="F1762" s="26"/>
      <c r="G1762" s="26"/>
      <c r="H1762" s="26"/>
      <c r="I1762" s="28"/>
      <c r="J1762" s="28"/>
      <c r="K1762" s="28"/>
      <c r="L1762" s="28"/>
    </row>
    <row r="1763" spans="1:12" ht="15.75" x14ac:dyDescent="0.25">
      <c r="A1763" s="26"/>
      <c r="B1763" s="27"/>
      <c r="C1763" s="26"/>
      <c r="D1763" s="26"/>
      <c r="E1763" s="26"/>
      <c r="F1763" s="26"/>
      <c r="G1763" s="26"/>
      <c r="H1763" s="26"/>
      <c r="I1763" s="28"/>
      <c r="J1763" s="28"/>
      <c r="K1763" s="28"/>
      <c r="L1763" s="28"/>
    </row>
    <row r="1764" spans="1:12" ht="15.75" x14ac:dyDescent="0.25">
      <c r="A1764" s="26"/>
      <c r="B1764" s="27"/>
      <c r="C1764" s="26"/>
      <c r="D1764" s="26"/>
      <c r="E1764" s="26"/>
      <c r="F1764" s="26"/>
      <c r="G1764" s="26"/>
      <c r="H1764" s="26"/>
      <c r="I1764" s="28"/>
      <c r="J1764" s="28"/>
      <c r="K1764" s="28"/>
      <c r="L1764" s="28"/>
    </row>
    <row r="1765" spans="1:12" ht="15.75" x14ac:dyDescent="0.25">
      <c r="A1765" s="26"/>
      <c r="B1765" s="27"/>
      <c r="C1765" s="26"/>
      <c r="D1765" s="26"/>
      <c r="E1765" s="26"/>
      <c r="F1765" s="26"/>
      <c r="G1765" s="26"/>
      <c r="H1765" s="26"/>
      <c r="I1765" s="28"/>
      <c r="J1765" s="28"/>
      <c r="K1765" s="28"/>
      <c r="L1765" s="28"/>
    </row>
    <row r="1766" spans="1:12" ht="15.75" x14ac:dyDescent="0.25">
      <c r="A1766" s="26"/>
      <c r="B1766" s="27"/>
      <c r="C1766" s="26"/>
      <c r="D1766" s="26"/>
      <c r="E1766" s="26"/>
      <c r="F1766" s="26"/>
      <c r="G1766" s="26"/>
      <c r="H1766" s="26"/>
      <c r="I1766" s="28"/>
      <c r="J1766" s="28"/>
      <c r="K1766" s="28"/>
      <c r="L1766" s="28"/>
    </row>
    <row r="1767" spans="1:12" ht="15.75" x14ac:dyDescent="0.25">
      <c r="A1767" s="26"/>
      <c r="B1767" s="27"/>
      <c r="C1767" s="26"/>
      <c r="D1767" s="26"/>
      <c r="E1767" s="26"/>
      <c r="F1767" s="26"/>
      <c r="G1767" s="26"/>
      <c r="H1767" s="26"/>
      <c r="I1767" s="28"/>
      <c r="J1767" s="28"/>
      <c r="K1767" s="28"/>
      <c r="L1767" s="28"/>
    </row>
    <row r="1768" spans="1:12" ht="15.75" x14ac:dyDescent="0.25">
      <c r="A1768" s="26"/>
      <c r="B1768" s="27"/>
      <c r="C1768" s="26"/>
      <c r="D1768" s="26"/>
      <c r="E1768" s="26"/>
      <c r="F1768" s="26"/>
      <c r="G1768" s="26"/>
      <c r="H1768" s="26"/>
      <c r="I1768" s="28"/>
      <c r="J1768" s="28"/>
      <c r="K1768" s="28"/>
      <c r="L1768" s="28"/>
    </row>
    <row r="1769" spans="1:12" ht="15.75" x14ac:dyDescent="0.25">
      <c r="A1769" s="26"/>
      <c r="B1769" s="27"/>
      <c r="C1769" s="26"/>
      <c r="D1769" s="26"/>
      <c r="E1769" s="26"/>
      <c r="F1769" s="26"/>
      <c r="G1769" s="26"/>
      <c r="H1769" s="26"/>
      <c r="I1769" s="28"/>
      <c r="J1769" s="28"/>
      <c r="K1769" s="28"/>
      <c r="L1769" s="28"/>
    </row>
    <row r="1770" spans="1:12" ht="15.75" x14ac:dyDescent="0.25">
      <c r="A1770" s="26"/>
      <c r="B1770" s="27"/>
      <c r="C1770" s="26"/>
      <c r="D1770" s="26"/>
      <c r="E1770" s="26"/>
      <c r="F1770" s="26"/>
      <c r="G1770" s="26"/>
      <c r="H1770" s="26"/>
      <c r="I1770" s="28"/>
      <c r="J1770" s="28"/>
      <c r="K1770" s="28"/>
      <c r="L1770" s="28"/>
    </row>
    <row r="1771" spans="1:12" ht="15.75" x14ac:dyDescent="0.25">
      <c r="A1771" s="26"/>
      <c r="B1771" s="27"/>
      <c r="C1771" s="26"/>
      <c r="D1771" s="26"/>
      <c r="E1771" s="26"/>
      <c r="F1771" s="26"/>
      <c r="G1771" s="26"/>
      <c r="H1771" s="26"/>
      <c r="I1771" s="28"/>
      <c r="J1771" s="28"/>
      <c r="K1771" s="28"/>
      <c r="L1771" s="28"/>
    </row>
    <row r="1772" spans="1:12" ht="15.75" x14ac:dyDescent="0.25">
      <c r="A1772" s="26"/>
      <c r="B1772" s="27"/>
      <c r="C1772" s="26"/>
      <c r="D1772" s="26"/>
      <c r="E1772" s="26"/>
      <c r="F1772" s="26"/>
      <c r="G1772" s="26"/>
      <c r="H1772" s="26"/>
      <c r="I1772" s="28"/>
      <c r="J1772" s="28"/>
      <c r="K1772" s="28"/>
      <c r="L1772" s="28"/>
    </row>
    <row r="1773" spans="1:12" ht="15.75" x14ac:dyDescent="0.25">
      <c r="A1773" s="26"/>
      <c r="B1773" s="27"/>
      <c r="C1773" s="26"/>
      <c r="D1773" s="26"/>
      <c r="E1773" s="26"/>
      <c r="F1773" s="26"/>
      <c r="G1773" s="26"/>
      <c r="H1773" s="26"/>
      <c r="I1773" s="28"/>
      <c r="J1773" s="28"/>
      <c r="K1773" s="28"/>
      <c r="L1773" s="28"/>
    </row>
    <row r="1774" spans="1:12" ht="15.75" x14ac:dyDescent="0.25">
      <c r="A1774" s="26"/>
      <c r="B1774" s="27"/>
      <c r="C1774" s="26"/>
      <c r="D1774" s="26"/>
      <c r="E1774" s="26"/>
      <c r="F1774" s="26"/>
      <c r="G1774" s="26"/>
      <c r="H1774" s="26"/>
      <c r="I1774" s="28"/>
      <c r="J1774" s="28"/>
      <c r="K1774" s="28"/>
      <c r="L1774" s="28"/>
    </row>
    <row r="1775" spans="1:12" ht="15.75" x14ac:dyDescent="0.25">
      <c r="A1775" s="26"/>
      <c r="B1775" s="27"/>
      <c r="C1775" s="26"/>
      <c r="D1775" s="26"/>
      <c r="E1775" s="26"/>
      <c r="F1775" s="26"/>
      <c r="G1775" s="26"/>
      <c r="H1775" s="26"/>
      <c r="I1775" s="28"/>
      <c r="J1775" s="28"/>
      <c r="K1775" s="28"/>
      <c r="L1775" s="28"/>
    </row>
    <row r="1776" spans="1:12" ht="15.75" x14ac:dyDescent="0.25">
      <c r="A1776" s="26"/>
      <c r="B1776" s="27"/>
      <c r="C1776" s="26"/>
      <c r="D1776" s="26"/>
      <c r="E1776" s="26"/>
      <c r="F1776" s="26"/>
      <c r="G1776" s="26"/>
      <c r="H1776" s="26"/>
      <c r="I1776" s="28"/>
      <c r="J1776" s="28"/>
      <c r="K1776" s="28"/>
      <c r="L1776" s="28"/>
    </row>
    <row r="1777" spans="1:12" ht="15.75" x14ac:dyDescent="0.25">
      <c r="A1777" s="26"/>
      <c r="B1777" s="27"/>
      <c r="C1777" s="26"/>
      <c r="D1777" s="26"/>
      <c r="E1777" s="26"/>
      <c r="F1777" s="26"/>
      <c r="G1777" s="26"/>
      <c r="H1777" s="26"/>
      <c r="I1777" s="28"/>
      <c r="J1777" s="28"/>
      <c r="K1777" s="28"/>
      <c r="L1777" s="28"/>
    </row>
    <row r="1778" spans="1:12" ht="15.75" x14ac:dyDescent="0.25">
      <c r="A1778" s="26"/>
      <c r="B1778" s="27"/>
      <c r="C1778" s="26"/>
      <c r="D1778" s="26"/>
      <c r="E1778" s="26"/>
      <c r="F1778" s="26"/>
      <c r="G1778" s="26"/>
      <c r="H1778" s="26"/>
      <c r="I1778" s="28"/>
      <c r="J1778" s="28"/>
      <c r="K1778" s="28"/>
      <c r="L1778" s="28"/>
    </row>
    <row r="1779" spans="1:12" ht="15.75" x14ac:dyDescent="0.25">
      <c r="A1779" s="26"/>
      <c r="B1779" s="27"/>
      <c r="C1779" s="26"/>
      <c r="D1779" s="26"/>
      <c r="E1779" s="26"/>
      <c r="F1779" s="26"/>
      <c r="G1779" s="26"/>
      <c r="H1779" s="26"/>
      <c r="I1779" s="28"/>
      <c r="J1779" s="28"/>
      <c r="K1779" s="28"/>
      <c r="L1779" s="28"/>
    </row>
    <row r="1780" spans="1:12" ht="15.75" x14ac:dyDescent="0.25">
      <c r="A1780" s="26"/>
      <c r="B1780" s="27"/>
      <c r="C1780" s="26"/>
      <c r="D1780" s="26"/>
      <c r="E1780" s="26"/>
      <c r="F1780" s="26"/>
      <c r="G1780" s="26"/>
      <c r="H1780" s="26"/>
      <c r="I1780" s="28"/>
      <c r="J1780" s="28"/>
      <c r="K1780" s="28"/>
      <c r="L1780" s="28"/>
    </row>
    <row r="1781" spans="1:12" ht="15.75" x14ac:dyDescent="0.25">
      <c r="A1781" s="26"/>
      <c r="B1781" s="27"/>
      <c r="C1781" s="26"/>
      <c r="D1781" s="26"/>
      <c r="E1781" s="26"/>
      <c r="F1781" s="26"/>
      <c r="G1781" s="26"/>
      <c r="H1781" s="26"/>
      <c r="I1781" s="28"/>
      <c r="J1781" s="28"/>
      <c r="K1781" s="28"/>
      <c r="L1781" s="28"/>
    </row>
    <row r="1782" spans="1:12" ht="15.75" x14ac:dyDescent="0.25">
      <c r="A1782" s="26"/>
      <c r="B1782" s="27"/>
      <c r="C1782" s="26"/>
      <c r="D1782" s="26"/>
      <c r="E1782" s="26"/>
      <c r="F1782" s="26"/>
      <c r="G1782" s="26"/>
      <c r="H1782" s="26"/>
      <c r="I1782" s="28"/>
      <c r="J1782" s="28"/>
      <c r="K1782" s="28"/>
      <c r="L1782" s="28"/>
    </row>
    <row r="1783" spans="1:12" ht="15.75" x14ac:dyDescent="0.25">
      <c r="A1783" s="26"/>
      <c r="B1783" s="27"/>
      <c r="C1783" s="26"/>
      <c r="D1783" s="26"/>
      <c r="E1783" s="26"/>
      <c r="F1783" s="26"/>
      <c r="G1783" s="26"/>
      <c r="H1783" s="26"/>
      <c r="I1783" s="28"/>
      <c r="J1783" s="28"/>
      <c r="K1783" s="28"/>
      <c r="L1783" s="28"/>
    </row>
    <row r="1784" spans="1:12" ht="15.75" x14ac:dyDescent="0.25">
      <c r="A1784" s="26"/>
      <c r="B1784" s="27"/>
      <c r="C1784" s="26"/>
      <c r="D1784" s="26"/>
      <c r="E1784" s="26"/>
      <c r="F1784" s="26"/>
      <c r="G1784" s="26"/>
      <c r="H1784" s="26"/>
      <c r="I1784" s="28"/>
      <c r="J1784" s="28"/>
      <c r="K1784" s="28"/>
      <c r="L1784" s="28"/>
    </row>
    <row r="1785" spans="1:12" ht="15.75" x14ac:dyDescent="0.25">
      <c r="A1785" s="26"/>
      <c r="B1785" s="27"/>
      <c r="C1785" s="26"/>
      <c r="D1785" s="26"/>
      <c r="E1785" s="26"/>
      <c r="F1785" s="26"/>
      <c r="G1785" s="26"/>
      <c r="H1785" s="26"/>
      <c r="I1785" s="28"/>
      <c r="J1785" s="28"/>
      <c r="K1785" s="28"/>
      <c r="L1785" s="28"/>
    </row>
    <row r="1786" spans="1:12" ht="15.75" x14ac:dyDescent="0.25">
      <c r="A1786" s="26"/>
      <c r="B1786" s="27"/>
      <c r="C1786" s="26"/>
      <c r="D1786" s="26"/>
      <c r="E1786" s="26"/>
      <c r="F1786" s="26"/>
      <c r="G1786" s="26"/>
      <c r="H1786" s="26"/>
      <c r="I1786" s="28"/>
      <c r="J1786" s="28"/>
      <c r="K1786" s="28"/>
      <c r="L1786" s="28"/>
    </row>
    <row r="1787" spans="1:12" ht="15.75" x14ac:dyDescent="0.25">
      <c r="A1787" s="26"/>
      <c r="B1787" s="27"/>
      <c r="C1787" s="26"/>
      <c r="D1787" s="26"/>
      <c r="E1787" s="26"/>
      <c r="F1787" s="26"/>
      <c r="G1787" s="26"/>
      <c r="H1787" s="26"/>
      <c r="I1787" s="28"/>
      <c r="J1787" s="28"/>
      <c r="K1787" s="28"/>
      <c r="L1787" s="28"/>
    </row>
    <row r="1788" spans="1:12" ht="15.75" x14ac:dyDescent="0.25">
      <c r="A1788" s="26"/>
      <c r="B1788" s="27"/>
      <c r="C1788" s="26"/>
      <c r="D1788" s="26"/>
      <c r="E1788" s="26"/>
      <c r="F1788" s="26"/>
      <c r="G1788" s="26"/>
      <c r="H1788" s="26"/>
      <c r="I1788" s="28"/>
      <c r="J1788" s="28"/>
      <c r="K1788" s="28"/>
      <c r="L1788" s="28"/>
    </row>
    <row r="1789" spans="1:12" ht="15.75" x14ac:dyDescent="0.25">
      <c r="A1789" s="26"/>
      <c r="B1789" s="27"/>
      <c r="C1789" s="26"/>
      <c r="D1789" s="26"/>
      <c r="E1789" s="26"/>
      <c r="F1789" s="26"/>
      <c r="G1789" s="26"/>
      <c r="H1789" s="26"/>
      <c r="I1789" s="28"/>
      <c r="J1789" s="28"/>
      <c r="K1789" s="28"/>
      <c r="L1789" s="28"/>
    </row>
  </sheetData>
  <mergeCells count="171">
    <mergeCell ref="I4:L4"/>
    <mergeCell ref="A8:L8"/>
    <mergeCell ref="A114:A115"/>
    <mergeCell ref="B114:B115"/>
    <mergeCell ref="C114:C115"/>
    <mergeCell ref="H1:L1"/>
    <mergeCell ref="H2:L2"/>
    <mergeCell ref="A12:A13"/>
    <mergeCell ref="E16:E18"/>
    <mergeCell ref="A15:A18"/>
    <mergeCell ref="H35:H36"/>
    <mergeCell ref="F35:F36"/>
    <mergeCell ref="A31:L31"/>
    <mergeCell ref="A32:L32"/>
    <mergeCell ref="A33:A34"/>
    <mergeCell ref="B35:B41"/>
    <mergeCell ref="D35:D36"/>
    <mergeCell ref="E35:E36"/>
    <mergeCell ref="G35:G36"/>
    <mergeCell ref="A22:A23"/>
    <mergeCell ref="A3:L3"/>
    <mergeCell ref="A4:A6"/>
    <mergeCell ref="B4:B6"/>
    <mergeCell ref="C4:C6"/>
    <mergeCell ref="D4:G4"/>
    <mergeCell ref="A129:L129"/>
    <mergeCell ref="C122:C125"/>
    <mergeCell ref="A121:A122"/>
    <mergeCell ref="J5:L5"/>
    <mergeCell ref="A9:L10"/>
    <mergeCell ref="A11:L11"/>
    <mergeCell ref="A30:L30"/>
    <mergeCell ref="D16:D18"/>
    <mergeCell ref="D19:D21"/>
    <mergeCell ref="E19:E21"/>
    <mergeCell ref="F19:F21"/>
    <mergeCell ref="G19:G21"/>
    <mergeCell ref="A19:A21"/>
    <mergeCell ref="B19:B21"/>
    <mergeCell ref="D5:D6"/>
    <mergeCell ref="E5:E6"/>
    <mergeCell ref="F5:F6"/>
    <mergeCell ref="G5:G6"/>
    <mergeCell ref="I5:I6"/>
    <mergeCell ref="F16:F18"/>
    <mergeCell ref="G16:G18"/>
    <mergeCell ref="B26:G29"/>
    <mergeCell ref="C14:C18"/>
    <mergeCell ref="E159:E160"/>
    <mergeCell ref="F159:F160"/>
    <mergeCell ref="B16:B18"/>
    <mergeCell ref="B152:B158"/>
    <mergeCell ref="C152:C158"/>
    <mergeCell ref="A148:A149"/>
    <mergeCell ref="J186:K186"/>
    <mergeCell ref="A49:L49"/>
    <mergeCell ref="A50:L50"/>
    <mergeCell ref="A62:L62"/>
    <mergeCell ref="A63:L63"/>
    <mergeCell ref="B66:B67"/>
    <mergeCell ref="A71:L71"/>
    <mergeCell ref="I153:I154"/>
    <mergeCell ref="J153:J154"/>
    <mergeCell ref="A147:L147"/>
    <mergeCell ref="K153:K154"/>
    <mergeCell ref="L153:L154"/>
    <mergeCell ref="D152:D154"/>
    <mergeCell ref="E152:E154"/>
    <mergeCell ref="A120:L120"/>
    <mergeCell ref="A128:L128"/>
    <mergeCell ref="B176:G178"/>
    <mergeCell ref="A161:A164"/>
    <mergeCell ref="B161:B164"/>
    <mergeCell ref="C161:C164"/>
    <mergeCell ref="D161:D162"/>
    <mergeCell ref="E161:E162"/>
    <mergeCell ref="F161:F162"/>
    <mergeCell ref="G161:G162"/>
    <mergeCell ref="D163:D164"/>
    <mergeCell ref="E163:E164"/>
    <mergeCell ref="F163:F164"/>
    <mergeCell ref="G163:G164"/>
    <mergeCell ref="I35:I36"/>
    <mergeCell ref="J35:J36"/>
    <mergeCell ref="K35:K36"/>
    <mergeCell ref="L35:L36"/>
    <mergeCell ref="B59:G61"/>
    <mergeCell ref="A66:A67"/>
    <mergeCell ref="G159:G160"/>
    <mergeCell ref="A170:L170"/>
    <mergeCell ref="A96:L96"/>
    <mergeCell ref="A97:L97"/>
    <mergeCell ref="B93:G95"/>
    <mergeCell ref="A72:L72"/>
    <mergeCell ref="C75:C76"/>
    <mergeCell ref="A75:A76"/>
    <mergeCell ref="B75:B76"/>
    <mergeCell ref="B77:B78"/>
    <mergeCell ref="B79:B80"/>
    <mergeCell ref="C77:C78"/>
    <mergeCell ref="C79:C80"/>
    <mergeCell ref="B81:B82"/>
    <mergeCell ref="C81:C82"/>
    <mergeCell ref="C83:C84"/>
    <mergeCell ref="B83:B84"/>
    <mergeCell ref="D159:D160"/>
    <mergeCell ref="C35:C41"/>
    <mergeCell ref="A35:A41"/>
    <mergeCell ref="B53:B54"/>
    <mergeCell ref="B56:B58"/>
    <mergeCell ref="A56:A58"/>
    <mergeCell ref="D66:D67"/>
    <mergeCell ref="E66:E67"/>
    <mergeCell ref="F66:F67"/>
    <mergeCell ref="G66:G67"/>
    <mergeCell ref="C66:C67"/>
    <mergeCell ref="C53:C58"/>
    <mergeCell ref="A64:A65"/>
    <mergeCell ref="A73:A74"/>
    <mergeCell ref="B42:G46"/>
    <mergeCell ref="A53:A54"/>
    <mergeCell ref="A48:L48"/>
    <mergeCell ref="A47:L47"/>
    <mergeCell ref="B85:B86"/>
    <mergeCell ref="A77:A78"/>
    <mergeCell ref="A79:A80"/>
    <mergeCell ref="A81:A82"/>
    <mergeCell ref="A83:A84"/>
    <mergeCell ref="A85:A86"/>
    <mergeCell ref="A68:G70"/>
    <mergeCell ref="B87:B88"/>
    <mergeCell ref="B89:B90"/>
    <mergeCell ref="B91:B92"/>
    <mergeCell ref="A137:A138"/>
    <mergeCell ref="B143:G145"/>
    <mergeCell ref="A123:A124"/>
    <mergeCell ref="B123:B124"/>
    <mergeCell ref="C150:C151"/>
    <mergeCell ref="A152:A158"/>
    <mergeCell ref="A87:A88"/>
    <mergeCell ref="A89:A90"/>
    <mergeCell ref="A91:A92"/>
    <mergeCell ref="A146:L146"/>
    <mergeCell ref="F152:F154"/>
    <mergeCell ref="G152:G154"/>
    <mergeCell ref="H153:H154"/>
    <mergeCell ref="A126:G127"/>
    <mergeCell ref="B186:G186"/>
    <mergeCell ref="A98:A99"/>
    <mergeCell ref="A135:L135"/>
    <mergeCell ref="A136:L136"/>
    <mergeCell ref="C131:C132"/>
    <mergeCell ref="B133:G134"/>
    <mergeCell ref="B105:G106"/>
    <mergeCell ref="C110:C113"/>
    <mergeCell ref="B116:G118"/>
    <mergeCell ref="A109:A110"/>
    <mergeCell ref="A130:A131"/>
    <mergeCell ref="A100:A101"/>
    <mergeCell ref="B100:B101"/>
    <mergeCell ref="A107:L107"/>
    <mergeCell ref="A108:L108"/>
    <mergeCell ref="A119:L119"/>
    <mergeCell ref="B165:G169"/>
    <mergeCell ref="A179:G184"/>
    <mergeCell ref="A159:A160"/>
    <mergeCell ref="B159:B160"/>
    <mergeCell ref="C159:C160"/>
    <mergeCell ref="A171:L171"/>
    <mergeCell ref="A174:A175"/>
    <mergeCell ref="B174:B175"/>
  </mergeCells>
  <printOptions horizontalCentered="1" verticalCentered="1"/>
  <pageMargins left="3.937007874015748E-2" right="3.937007874015748E-2" top="0" bottom="0" header="0.11811023622047245" footer="0.1181102362204724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Узойкина Марина Васильевна</cp:lastModifiedBy>
  <cp:lastPrinted>2023-03-03T13:20:34Z</cp:lastPrinted>
  <dcterms:created xsi:type="dcterms:W3CDTF">2021-11-18T08:06:49Z</dcterms:created>
  <dcterms:modified xsi:type="dcterms:W3CDTF">2023-03-03T13:21:44Z</dcterms:modified>
</cp:coreProperties>
</file>