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зарова\Desktop\Филиппова И С\Новая папка\"/>
    </mc:Choice>
  </mc:AlternateContent>
  <bookViews>
    <workbookView xWindow="0" yWindow="0" windowWidth="14475" windowHeight="1099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" i="4" l="1"/>
  <c r="K87" i="4"/>
  <c r="K100" i="4"/>
  <c r="L91" i="4"/>
  <c r="K91" i="4"/>
  <c r="L89" i="4"/>
  <c r="K89" i="4"/>
  <c r="I91" i="4" l="1"/>
  <c r="I89" i="4"/>
  <c r="I87" i="4"/>
  <c r="I86" i="4"/>
  <c r="K97" i="4"/>
  <c r="L97" i="4"/>
  <c r="K101" i="4"/>
  <c r="L101" i="4"/>
  <c r="I99" i="4"/>
  <c r="I98" i="4"/>
  <c r="K99" i="4"/>
  <c r="L99" i="4"/>
  <c r="J99" i="4"/>
  <c r="J79" i="4"/>
  <c r="K79" i="4"/>
  <c r="L79" i="4"/>
  <c r="I79" i="4"/>
  <c r="J57" i="4"/>
  <c r="K27" i="4"/>
  <c r="L27" i="4"/>
  <c r="K77" i="4"/>
  <c r="L77" i="4"/>
  <c r="L75" i="4" s="1"/>
  <c r="J77" i="4"/>
  <c r="K76" i="4"/>
  <c r="K75" i="4" s="1"/>
  <c r="L76" i="4"/>
  <c r="J76" i="4"/>
  <c r="J75" i="4" s="1"/>
  <c r="K40" i="4"/>
  <c r="L40" i="4"/>
  <c r="J40" i="4"/>
  <c r="J36" i="4" s="1"/>
  <c r="K49" i="4"/>
  <c r="K52" i="4" s="1"/>
  <c r="L49" i="4"/>
  <c r="L52" i="4" s="1"/>
  <c r="J49" i="4"/>
  <c r="J48" i="4" s="1"/>
  <c r="J18" i="4"/>
  <c r="K68" i="4"/>
  <c r="L68" i="4"/>
  <c r="J68" i="4"/>
  <c r="L90" i="4"/>
  <c r="K90" i="4"/>
  <c r="L88" i="4"/>
  <c r="K88" i="4"/>
  <c r="L86" i="4"/>
  <c r="K86" i="4"/>
  <c r="J86" i="4"/>
  <c r="I85" i="4"/>
  <c r="J52" i="4" l="1"/>
  <c r="I90" i="4"/>
  <c r="J84" i="4"/>
  <c r="J102" i="4"/>
  <c r="K102" i="4"/>
  <c r="L102" i="4"/>
  <c r="J100" i="4"/>
  <c r="L100" i="4"/>
  <c r="K48" i="4"/>
  <c r="K15" i="4"/>
  <c r="L15" i="4"/>
  <c r="K21" i="4"/>
  <c r="L21" i="4"/>
  <c r="K20" i="4"/>
  <c r="L20" i="4"/>
  <c r="J96" i="4"/>
  <c r="K96" i="4"/>
  <c r="L96" i="4"/>
  <c r="J94" i="4"/>
  <c r="K94" i="4"/>
  <c r="L94" i="4"/>
  <c r="I94" i="4"/>
  <c r="K43" i="4"/>
  <c r="L43" i="4"/>
  <c r="J43" i="4"/>
  <c r="J101" i="4" s="1"/>
  <c r="J97" i="4" s="1"/>
  <c r="I102" i="4" l="1"/>
  <c r="I100" i="4"/>
  <c r="I96" i="4"/>
  <c r="L95" i="4" l="1"/>
  <c r="J95" i="4"/>
  <c r="K95" i="4"/>
  <c r="K22" i="4"/>
  <c r="L22" i="4"/>
  <c r="I39" i="4" l="1"/>
  <c r="L36" i="4"/>
  <c r="I38" i="4"/>
  <c r="I37" i="4"/>
  <c r="I59" i="4"/>
  <c r="I60" i="4"/>
  <c r="I58" i="4"/>
  <c r="L48" i="4"/>
  <c r="I50" i="4"/>
  <c r="I49" i="4" l="1"/>
  <c r="I52" i="4" s="1"/>
  <c r="I48" i="4"/>
  <c r="I62" i="4"/>
  <c r="K36" i="4"/>
  <c r="I40" i="4"/>
  <c r="I41" i="4"/>
  <c r="I57" i="4"/>
  <c r="I77" i="4"/>
  <c r="I76" i="4"/>
  <c r="K31" i="4"/>
  <c r="L31" i="4"/>
  <c r="J28" i="4"/>
  <c r="J22" i="4"/>
  <c r="J17" i="4"/>
  <c r="J21" i="4" s="1"/>
  <c r="J16" i="4"/>
  <c r="I68" i="4"/>
  <c r="I70" i="4" s="1"/>
  <c r="J93" i="4"/>
  <c r="I75" i="4" l="1"/>
  <c r="I28" i="4"/>
  <c r="I31" i="4" s="1"/>
  <c r="J27" i="4"/>
  <c r="I27" i="4" s="1"/>
  <c r="I26" i="4" s="1"/>
  <c r="I36" i="4"/>
  <c r="I35" i="4" s="1"/>
  <c r="I42" i="4" s="1"/>
  <c r="J20" i="4"/>
  <c r="J15" i="4"/>
  <c r="I43" i="4"/>
  <c r="K93" i="4"/>
  <c r="K84" i="4"/>
  <c r="L93" i="4"/>
  <c r="L84" i="4"/>
  <c r="I95" i="4"/>
  <c r="I101" i="4" s="1"/>
  <c r="I97" i="4" s="1"/>
  <c r="I67" i="4"/>
  <c r="J31" i="4"/>
  <c r="I88" i="4"/>
  <c r="I93" i="4" s="1"/>
  <c r="I84" i="4" l="1"/>
  <c r="J62" i="4"/>
  <c r="I18" i="4" l="1"/>
  <c r="I22" i="4" s="1"/>
  <c r="I17" i="4"/>
  <c r="I21" i="4" s="1"/>
  <c r="I16" i="4"/>
  <c r="I20" i="4" l="1"/>
  <c r="I15" i="4"/>
  <c r="I47" i="4"/>
  <c r="I51" i="4" s="1"/>
  <c r="J83" i="4" l="1"/>
  <c r="J92" i="4" s="1"/>
  <c r="K83" i="4"/>
  <c r="K92" i="4" s="1"/>
  <c r="L83" i="4"/>
  <c r="L92" i="4" s="1"/>
  <c r="I83" i="4"/>
  <c r="I92" i="4" s="1"/>
  <c r="J74" i="4"/>
  <c r="J78" i="4" s="1"/>
  <c r="K74" i="4"/>
  <c r="K78" i="4" s="1"/>
  <c r="L74" i="4"/>
  <c r="L78" i="4" s="1"/>
  <c r="I74" i="4"/>
  <c r="I78" i="4" s="1"/>
  <c r="J70" i="4"/>
  <c r="K70" i="4"/>
  <c r="L70" i="4"/>
  <c r="J67" i="4"/>
  <c r="J66" i="4" s="1"/>
  <c r="J69" i="4" s="1"/>
  <c r="K67" i="4"/>
  <c r="K66" i="4" s="1"/>
  <c r="K69" i="4" s="1"/>
  <c r="L67" i="4"/>
  <c r="L66" i="4" s="1"/>
  <c r="L69" i="4" s="1"/>
  <c r="I66" i="4"/>
  <c r="I69" i="4" s="1"/>
  <c r="K62" i="4"/>
  <c r="L62" i="4"/>
  <c r="J56" i="4"/>
  <c r="J61" i="4" s="1"/>
  <c r="K57" i="4"/>
  <c r="K56" i="4" s="1"/>
  <c r="K61" i="4" s="1"/>
  <c r="L57" i="4"/>
  <c r="L56" i="4" s="1"/>
  <c r="L61" i="4" s="1"/>
  <c r="I56" i="4"/>
  <c r="I61" i="4" s="1"/>
  <c r="J47" i="4"/>
  <c r="J51" i="4" s="1"/>
  <c r="K47" i="4"/>
  <c r="K51" i="4" s="1"/>
  <c r="L47" i="4"/>
  <c r="L51" i="4" s="1"/>
  <c r="K35" i="4"/>
  <c r="K42" i="4" s="1"/>
  <c r="L35" i="4"/>
  <c r="L42" i="4" s="1"/>
  <c r="K26" i="4"/>
  <c r="K30" i="4" s="1"/>
  <c r="L26" i="4"/>
  <c r="L30" i="4" s="1"/>
  <c r="L98" i="4"/>
  <c r="K98" i="4"/>
  <c r="J98" i="4"/>
  <c r="L14" i="4"/>
  <c r="L13" i="4" s="1"/>
  <c r="L12" i="4" s="1"/>
  <c r="L19" i="4" s="1"/>
  <c r="K14" i="4"/>
  <c r="K13" i="4" s="1"/>
  <c r="K12" i="4" s="1"/>
  <c r="K19" i="4" s="1"/>
  <c r="J14" i="4"/>
  <c r="I14" i="4"/>
  <c r="I13" i="4" s="1"/>
  <c r="I12" i="4" s="1"/>
  <c r="I19" i="4" s="1"/>
  <c r="J13" i="4" l="1"/>
  <c r="J12" i="4" s="1"/>
  <c r="J19" i="4" s="1"/>
  <c r="J35" i="4" l="1"/>
  <c r="J42" i="4" s="1"/>
  <c r="J26" i="4" l="1"/>
  <c r="J30" i="4" s="1"/>
  <c r="I30" i="4"/>
</calcChain>
</file>

<file path=xl/sharedStrings.xml><?xml version="1.0" encoding="utf-8"?>
<sst xmlns="http://schemas.openxmlformats.org/spreadsheetml/2006/main" count="295" uniqueCount="166">
  <si>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</si>
  <si>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</si>
  <si>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</si>
  <si>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</si>
  <si>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</si>
  <si>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</si>
  <si>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</si>
  <si>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</si>
  <si>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</si>
  <si>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</si>
  <si>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</si>
  <si>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</si>
  <si>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</si>
  <si>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</si>
  <si>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</si>
  <si>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</si>
  <si>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</si>
  <si>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</si>
  <si>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</si>
  <si>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</si>
  <si>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</si>
  <si>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</si>
  <si>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</si>
  <si>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</si>
  <si>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</si>
  <si>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</si>
  <si>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</si>
  <si>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</si>
  <si>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</si>
  <si>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</si>
  <si>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</si>
  <si>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</si>
  <si>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</si>
  <si>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</si>
  <si>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</si>
  <si>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</si>
  <si>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</si>
  <si>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</si>
  <si>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</si>
  <si>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</si>
  <si>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</si>
  <si>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</si>
  <si>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</si>
  <si>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600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</si>
  <si>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</si>
  <si>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</si>
  <si>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</si>
  <si>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</si>
  <si>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</si>
  <si>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</si>
  <si>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</si>
  <si>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</si>
  <si>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</si>
  <si>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</si>
  <si>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</si>
  <si>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</si>
  <si>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</si>
  <si>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</si>
  <si>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</si>
  <si>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</si>
  <si>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</si>
  <si>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</si>
  <si>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</si>
  <si>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</si>
  <si>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</si>
  <si>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</si>
  <si>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</si>
  <si>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</si>
  <si>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</si>
  <si>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</si>
  <si>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</si>
  <si>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</si>
  <si>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</si>
  <si>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</si>
  <si>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</si>
  <si>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</si>
  <si>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</si>
  <si>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Итого по направлению (подпрограмме) 7 :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</si>
  <si>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</si>
  <si>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</si>
  <si>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 xml:space="preserve">Региональные проекты, обеспечивающие достижение результатов федеральных проектов, входящих в состав нацианальных проектов
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</si>
  <si>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</si>
  <si>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</si>
  <si>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</si>
  <si>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</si>
  <si>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</si>
  <si>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</si>
  <si>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</si>
  <si>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</si>
  <si>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</si>
  <si>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</si>
  <si>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4.1.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</si>
  <si>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</si>
  <si>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</si>
  <si>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</si>
  <si>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</si>
  <si>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</si>
  <si>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</si>
  <si>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</si>
  <si>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</si>
  <si>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</si>
  <si>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</si>
  <si>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</si>
  <si>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</si>
  <si>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</si>
  <si>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</si>
  <si>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</si>
  <si>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01 4 09 72460</t>
  </si>
  <si>
    <t>01 4 09 S2460</t>
  </si>
  <si>
    <t>3.1.</t>
  </si>
  <si>
    <t>3.1.1.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</si>
  <si>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</si>
  <si>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</si>
  <si>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</si>
  <si>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</si>
  <si>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</si>
  <si>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</si>
  <si>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5.1.2.</t>
  </si>
  <si>
    <t>6.1.1</t>
  </si>
  <si>
    <t>7.1</t>
  </si>
  <si>
    <t>7.1.1</t>
  </si>
  <si>
    <t>8.1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</si>
  <si>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</si>
  <si>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</si>
  <si>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</si>
  <si>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</si>
  <si>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</si>
  <si>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</si>
  <si>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</si>
  <si>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</si>
  <si>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8:</t>
  </si>
  <si>
    <t>Цель 3: Создание оптимальных условий для эффективной реализации муниципальной программы</t>
  </si>
  <si>
    <t>Направление (подпрограмма) 3 "Создание условий для реализации муниципальной программы"</t>
  </si>
  <si>
    <t>3.1.2.</t>
  </si>
  <si>
    <t>3.1.3.</t>
  </si>
  <si>
    <t>3.1.4.</t>
  </si>
  <si>
    <t>Направление (подпрограмма) 4 "Обеспечение мероприятий по благоустройству и озеленению территории округа"</t>
  </si>
  <si>
    <t>Цель 4: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</si>
  <si>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4.1.1</t>
  </si>
  <si>
    <t>4.1.2</t>
  </si>
  <si>
    <t>Цель 5: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</si>
  <si>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Направление (подпрограмма) 5 "Техническое обслуживание и энергоснабжение сетей уличного освещения округа"</t>
  </si>
  <si>
    <t>5.1</t>
  </si>
  <si>
    <t>5.1.1</t>
  </si>
  <si>
    <t>Цель 6: Обеспечение населения округа Муром коммунальными ресурсами</t>
  </si>
  <si>
    <t>Направление(подпрограмма) 6 "Разработка комплексных схем инженерного обеспечения округа Муром"</t>
  </si>
  <si>
    <t>6.1</t>
  </si>
  <si>
    <t xml:space="preserve">Цель 7: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</si>
  <si>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Направление (подпрограмма) 7 :Обеспечение доступности общественного транспорта для различных категорий граждан на территории округа</t>
  </si>
  <si>
    <t>7.1.2</t>
  </si>
  <si>
    <t>Цель 8: Повышение безопасности дорожного движения на территории округа Муром</t>
  </si>
  <si>
    <t>Направление (подпрограмма) 8 "Совершенствование организации движения транспорта и пешеходов на территории округа"</t>
  </si>
  <si>
    <t>8.1.2</t>
  </si>
  <si>
    <t>8.1.3.</t>
  </si>
  <si>
    <t>Задача 2: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</si>
  <si>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 3 :Выполнение функций органами местного самоуправления и казенными учреждениями</t>
  </si>
  <si>
    <t xml:space="preserve">          Задача 4: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3адача 5: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</si>
  <si>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6: Организация уличного освещения
Задача 7: Поддержание технического состояния сетей уличного освещения</t>
  </si>
  <si>
    <t>Задача 8: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</si>
  <si>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9: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</si>
  <si>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10: Обеспечение безопасности дорожного движения.
Задача 11: Совершенствование организации движения транспорта и пешеходов.
 Задача 12: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13: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</t>
  </si>
  <si>
    <t>Итого по направлению (подпрограмме) 3:</t>
  </si>
  <si>
    <t>Итого по направлению (подпрограмме) 4 :</t>
  </si>
  <si>
    <t>Итого по направлению (подпрограмме) 5 :</t>
  </si>
  <si>
    <t>Итого по направлению (подпрограмме) 6:</t>
  </si>
  <si>
    <t>Комплекс процессных мероприятий "Совершенствование организации движения транспорта и пешеходов на территории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</si>
</sst>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165" fontId="2" fillId="0" borderId="0" xfId="0" applyNumberFormat="1" applyFont="1" applyFill="1" applyAlignment="1">
      <alignment horizont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topLeftCell="C1614" zoomScale="95" zoomScaleNormal="100" workbookViewId="0">
      <selection sqref="A1:L1648"/>
    </sheetView>
  </sheetViews>
  <sheetFormatPr defaultColWidth="9.140625" defaultRowHeight="15" x14ac:dyDescent="0.25"/>
  <cols>
    <col min="1" max="1" width="9.85546875" style="11" customWidth="1"/>
    <col min="2" max="2" width="36.42578125" style="8" customWidth="1"/>
    <col min="3" max="3" width="17.5703125" style="11" customWidth="1"/>
    <col min="4" max="4" width="7.85546875" style="11" customWidth="1"/>
    <col min="5" max="5" width="6.5703125" style="11" customWidth="1"/>
    <col min="6" max="6" width="14.42578125" style="11" customWidth="1"/>
    <col min="7" max="7" width="6.28515625" style="11" customWidth="1"/>
    <col min="8" max="8" width="14.7109375" style="11" customWidth="1"/>
    <col min="9" max="9" width="23.140625" style="6" customWidth="1"/>
    <col min="10" max="10" width="21.140625" style="6" customWidth="1"/>
    <col min="11" max="12" width="14" style="6" customWidth="1"/>
    <col min="13" max="13" width="17" style="11" customWidth="1"/>
    <col min="14" max="14" width="12.42578125" style="11" bestFit="1" customWidth="1"/>
    <col min="15" max="16384" width="9.140625" style="11"/>
  </cols>
  <sheetData>
    <row r="1" spans="1:13" s="1" customFormat="1" x14ac:dyDescent="0.25">
      <c r="B1" s="2"/>
      <c r="H1" s="35"/>
      <c r="I1" s="35"/>
      <c r="J1" s="35"/>
      <c r="K1" s="35"/>
      <c r="L1" s="35"/>
    </row>
    <row r="2" spans="1:13" s="1" customFormat="1" ht="18" customHeight="1" x14ac:dyDescent="0.25">
      <c r="B2" s="2"/>
      <c r="H2" s="35"/>
      <c r="I2" s="35"/>
      <c r="J2" s="35"/>
      <c r="K2" s="35"/>
      <c r="L2" s="35"/>
    </row>
    <row r="3" spans="1:13" s="1" customFormat="1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s="3" customFormat="1" ht="45" x14ac:dyDescent="0.25">
      <c r="A4" s="26" t="s">
        <v>1</v>
      </c>
      <c r="B4" s="26" t="s">
        <v>2</v>
      </c>
      <c r="C4" s="26" t="s">
        <v>3</v>
      </c>
      <c r="D4" s="26" t="s">
        <v>4</v>
      </c>
      <c r="E4" s="26"/>
      <c r="F4" s="26"/>
      <c r="G4" s="26"/>
      <c r="H4" s="10" t="s">
        <v>9</v>
      </c>
      <c r="I4" s="30" t="s">
        <v>10</v>
      </c>
      <c r="J4" s="30"/>
      <c r="K4" s="30"/>
      <c r="L4" s="30"/>
    </row>
    <row r="5" spans="1:13" s="1" customFormat="1" x14ac:dyDescent="0.25">
      <c r="A5" s="26"/>
      <c r="B5" s="26"/>
      <c r="C5" s="26"/>
      <c r="D5" s="26" t="s">
        <v>5</v>
      </c>
      <c r="E5" s="26" t="s">
        <v>6</v>
      </c>
      <c r="F5" s="26" t="s">
        <v>7</v>
      </c>
      <c r="G5" s="26" t="s">
        <v>8</v>
      </c>
      <c r="H5" s="10"/>
      <c r="I5" s="30" t="s">
        <v>11</v>
      </c>
      <c r="J5" s="30" t="s">
        <v>12</v>
      </c>
      <c r="K5" s="30"/>
      <c r="L5" s="30"/>
    </row>
    <row r="6" spans="1:13" s="1" customFormat="1" x14ac:dyDescent="0.25">
      <c r="A6" s="26"/>
      <c r="B6" s="26"/>
      <c r="C6" s="26"/>
      <c r="D6" s="26"/>
      <c r="E6" s="26"/>
      <c r="F6" s="26"/>
      <c r="G6" s="26"/>
      <c r="H6" s="10"/>
      <c r="I6" s="30"/>
      <c r="J6" s="12" t="s">
        <v>13</v>
      </c>
      <c r="K6" s="12" t="s">
        <v>14</v>
      </c>
      <c r="L6" s="12" t="s">
        <v>113</v>
      </c>
    </row>
    <row r="7" spans="1:13" s="3" customFormat="1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s="3" customFormat="1" ht="27.75" customHeight="1" x14ac:dyDescent="0.25">
      <c r="A8" s="26" t="s">
        <v>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s="3" customFormat="1" ht="0.75" customHeight="1" x14ac:dyDescent="0.25">
      <c r="A9" s="26" t="s">
        <v>75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s="3" customFormat="1" ht="22.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3" customFormat="1" ht="26.25" customHeight="1" x14ac:dyDescent="0.25">
      <c r="A11" s="47" t="s">
        <v>93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s="2" customFormat="1" ht="90" x14ac:dyDescent="0.25">
      <c r="A12" s="29" t="s">
        <v>114</v>
      </c>
      <c r="B12" s="10" t="s">
        <v>80</v>
      </c>
      <c r="C12" s="10" t="s">
        <v>104</v>
      </c>
      <c r="D12" s="10">
        <v>732</v>
      </c>
      <c r="E12" s="9" t="s">
        <v>15</v>
      </c>
      <c r="F12" s="9" t="s">
        <v>81</v>
      </c>
      <c r="G12" s="9" t="s">
        <v>17</v>
      </c>
      <c r="H12" s="10" t="s">
        <v>11</v>
      </c>
      <c r="I12" s="12">
        <f>I13</f>
        <v>86664.6</v>
      </c>
      <c r="J12" s="12">
        <f t="shared" ref="J12:L13" si="0">J13</f>
        <v>86664.6</v>
      </c>
      <c r="K12" s="12">
        <f t="shared" si="0"/>
        <v>0</v>
      </c>
      <c r="L12" s="12">
        <f t="shared" si="0"/>
        <v>0</v>
      </c>
      <c r="M12" s="6"/>
    </row>
    <row r="13" spans="1:13" s="3" customFormat="1" x14ac:dyDescent="0.25">
      <c r="A13" s="29"/>
      <c r="B13" s="10" t="s">
        <v>78</v>
      </c>
      <c r="C13" s="10"/>
      <c r="D13" s="10">
        <v>732</v>
      </c>
      <c r="E13" s="9" t="s">
        <v>15</v>
      </c>
      <c r="F13" s="10" t="s">
        <v>16</v>
      </c>
      <c r="G13" s="9" t="s">
        <v>17</v>
      </c>
      <c r="H13" s="10" t="s">
        <v>11</v>
      </c>
      <c r="I13" s="12">
        <f>I14</f>
        <v>86664.6</v>
      </c>
      <c r="J13" s="12">
        <f>J14</f>
        <v>86664.6</v>
      </c>
      <c r="K13" s="12">
        <f t="shared" si="0"/>
        <v>0</v>
      </c>
      <c r="L13" s="12">
        <f t="shared" si="0"/>
        <v>0</v>
      </c>
      <c r="M13" s="6"/>
    </row>
    <row r="14" spans="1:13" s="1" customFormat="1" ht="69" customHeight="1" x14ac:dyDescent="0.25">
      <c r="A14" s="9" t="s">
        <v>105</v>
      </c>
      <c r="B14" s="10" t="s">
        <v>63</v>
      </c>
      <c r="C14" s="26"/>
      <c r="D14" s="10">
        <v>732</v>
      </c>
      <c r="E14" s="9" t="s">
        <v>15</v>
      </c>
      <c r="F14" s="10" t="s">
        <v>19</v>
      </c>
      <c r="G14" s="9" t="s">
        <v>17</v>
      </c>
      <c r="H14" s="10" t="s">
        <v>11</v>
      </c>
      <c r="I14" s="12">
        <f>I15</f>
        <v>86664.6</v>
      </c>
      <c r="J14" s="12">
        <f t="shared" ref="J14:K14" si="1">J15</f>
        <v>86664.6</v>
      </c>
      <c r="K14" s="12">
        <f t="shared" si="1"/>
        <v>0</v>
      </c>
      <c r="L14" s="12">
        <f>L15</f>
        <v>0</v>
      </c>
      <c r="M14" s="6"/>
    </row>
    <row r="15" spans="1:13" ht="45" x14ac:dyDescent="0.25">
      <c r="A15" s="29" t="s">
        <v>106</v>
      </c>
      <c r="B15" s="10" t="s">
        <v>82</v>
      </c>
      <c r="C15" s="26"/>
      <c r="D15" s="10">
        <v>732</v>
      </c>
      <c r="E15" s="9" t="s">
        <v>15</v>
      </c>
      <c r="F15" s="10" t="s">
        <v>19</v>
      </c>
      <c r="G15" s="9" t="s">
        <v>83</v>
      </c>
      <c r="H15" s="10" t="s">
        <v>103</v>
      </c>
      <c r="I15" s="12">
        <f>I16+I17+I18</f>
        <v>86664.6</v>
      </c>
      <c r="J15" s="12">
        <f t="shared" ref="J15:L15" si="2">J16+J17+J18</f>
        <v>86664.6</v>
      </c>
      <c r="K15" s="12">
        <f t="shared" si="2"/>
        <v>0</v>
      </c>
      <c r="L15" s="12">
        <f t="shared" si="2"/>
        <v>0</v>
      </c>
      <c r="M15" s="6"/>
    </row>
    <row r="16" spans="1:13" ht="30" x14ac:dyDescent="0.25">
      <c r="A16" s="29"/>
      <c r="B16" s="26" t="s">
        <v>64</v>
      </c>
      <c r="C16" s="26"/>
      <c r="D16" s="26">
        <v>732</v>
      </c>
      <c r="E16" s="29" t="s">
        <v>15</v>
      </c>
      <c r="F16" s="26" t="s">
        <v>19</v>
      </c>
      <c r="G16" s="26">
        <v>414</v>
      </c>
      <c r="H16" s="10" t="s">
        <v>20</v>
      </c>
      <c r="I16" s="12">
        <f>J16+K16+L16</f>
        <v>81270.5</v>
      </c>
      <c r="J16" s="12">
        <f>81270.5</f>
        <v>81270.5</v>
      </c>
      <c r="K16" s="12">
        <v>0</v>
      </c>
      <c r="L16" s="12">
        <v>0</v>
      </c>
      <c r="M16" s="6"/>
    </row>
    <row r="17" spans="1:14" ht="30" x14ac:dyDescent="0.25">
      <c r="A17" s="29"/>
      <c r="B17" s="26"/>
      <c r="C17" s="26"/>
      <c r="D17" s="26"/>
      <c r="E17" s="29"/>
      <c r="F17" s="26"/>
      <c r="G17" s="26"/>
      <c r="H17" s="10" t="s">
        <v>21</v>
      </c>
      <c r="I17" s="12">
        <f t="shared" ref="I17" si="3">J17+K17+L17</f>
        <v>1658.6</v>
      </c>
      <c r="J17" s="12">
        <f>1658.6</f>
        <v>1658.6</v>
      </c>
      <c r="K17" s="12">
        <v>0</v>
      </c>
      <c r="L17" s="12">
        <v>0</v>
      </c>
      <c r="M17" s="6"/>
    </row>
    <row r="18" spans="1:14" ht="147.75" customHeight="1" x14ac:dyDescent="0.25">
      <c r="A18" s="29"/>
      <c r="B18" s="26"/>
      <c r="C18" s="26"/>
      <c r="D18" s="26"/>
      <c r="E18" s="29"/>
      <c r="F18" s="26"/>
      <c r="G18" s="26"/>
      <c r="H18" s="10" t="s">
        <v>22</v>
      </c>
      <c r="I18" s="12">
        <f>J18+K18+L18</f>
        <v>3735.5</v>
      </c>
      <c r="J18" s="12">
        <f>3735.5</f>
        <v>3735.5</v>
      </c>
      <c r="K18" s="12">
        <v>0</v>
      </c>
      <c r="L18" s="12">
        <v>0</v>
      </c>
      <c r="M18" s="6"/>
    </row>
    <row r="19" spans="1:14" x14ac:dyDescent="0.25">
      <c r="A19" s="9"/>
      <c r="B19" s="26" t="s">
        <v>71</v>
      </c>
      <c r="C19" s="26"/>
      <c r="D19" s="26"/>
      <c r="E19" s="26"/>
      <c r="F19" s="26"/>
      <c r="G19" s="26"/>
      <c r="H19" s="10" t="s">
        <v>11</v>
      </c>
      <c r="I19" s="12">
        <f>I12</f>
        <v>86664.6</v>
      </c>
      <c r="J19" s="12">
        <f>J12</f>
        <v>86664.6</v>
      </c>
      <c r="K19" s="12">
        <f>K12</f>
        <v>0</v>
      </c>
      <c r="L19" s="12">
        <f>L12</f>
        <v>0</v>
      </c>
      <c r="M19" s="6"/>
    </row>
    <row r="20" spans="1:14" ht="30" x14ac:dyDescent="0.25">
      <c r="A20" s="9"/>
      <c r="B20" s="26"/>
      <c r="C20" s="26"/>
      <c r="D20" s="26"/>
      <c r="E20" s="26"/>
      <c r="F20" s="26"/>
      <c r="G20" s="26"/>
      <c r="H20" s="10" t="s">
        <v>20</v>
      </c>
      <c r="I20" s="12">
        <f t="shared" ref="I20:J22" si="4">I16</f>
        <v>81270.5</v>
      </c>
      <c r="J20" s="12">
        <f t="shared" si="4"/>
        <v>81270.5</v>
      </c>
      <c r="K20" s="12">
        <f t="shared" ref="K20:L20" si="5">K16</f>
        <v>0</v>
      </c>
      <c r="L20" s="12">
        <f t="shared" si="5"/>
        <v>0</v>
      </c>
      <c r="M20" s="6"/>
    </row>
    <row r="21" spans="1:14" ht="30" x14ac:dyDescent="0.25">
      <c r="A21" s="9"/>
      <c r="B21" s="26"/>
      <c r="C21" s="26"/>
      <c r="D21" s="26"/>
      <c r="E21" s="26"/>
      <c r="F21" s="26"/>
      <c r="G21" s="26"/>
      <c r="H21" s="10" t="s">
        <v>21</v>
      </c>
      <c r="I21" s="12">
        <f t="shared" si="4"/>
        <v>1658.6</v>
      </c>
      <c r="J21" s="12">
        <f t="shared" si="4"/>
        <v>1658.6</v>
      </c>
      <c r="K21" s="12">
        <f t="shared" ref="K21:L21" si="6">K17</f>
        <v>0</v>
      </c>
      <c r="L21" s="12">
        <f t="shared" si="6"/>
        <v>0</v>
      </c>
      <c r="M21" s="6"/>
    </row>
    <row r="22" spans="1:14" ht="30" x14ac:dyDescent="0.25">
      <c r="A22" s="9"/>
      <c r="B22" s="26"/>
      <c r="C22" s="26"/>
      <c r="D22" s="26"/>
      <c r="E22" s="26"/>
      <c r="F22" s="26"/>
      <c r="G22" s="26"/>
      <c r="H22" s="10" t="s">
        <v>22</v>
      </c>
      <c r="I22" s="12">
        <f t="shared" si="4"/>
        <v>3735.5</v>
      </c>
      <c r="J22" s="12">
        <f t="shared" si="4"/>
        <v>3735.5</v>
      </c>
      <c r="K22" s="12">
        <f>K18</f>
        <v>0</v>
      </c>
      <c r="L22" s="12">
        <f>L18</f>
        <v>0</v>
      </c>
      <c r="M22" s="6"/>
    </row>
    <row r="23" spans="1:14" s="7" customFormat="1" ht="32.25" customHeight="1" x14ac:dyDescent="0.25">
      <c r="A23" s="29" t="s">
        <v>76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6"/>
    </row>
    <row r="24" spans="1:14" s="7" customFormat="1" ht="51.75" customHeight="1" x14ac:dyDescent="0.25">
      <c r="A24" s="29" t="s">
        <v>154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6"/>
    </row>
    <row r="25" spans="1:14" s="7" customFormat="1" ht="30" customHeight="1" x14ac:dyDescent="0.25">
      <c r="A25" s="29" t="s">
        <v>111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6"/>
    </row>
    <row r="26" spans="1:14" ht="30" x14ac:dyDescent="0.25">
      <c r="A26" s="29" t="s">
        <v>123</v>
      </c>
      <c r="B26" s="10" t="s">
        <v>79</v>
      </c>
      <c r="C26" s="10"/>
      <c r="D26" s="10">
        <v>732</v>
      </c>
      <c r="E26" s="9" t="s">
        <v>26</v>
      </c>
      <c r="F26" s="10" t="s">
        <v>84</v>
      </c>
      <c r="G26" s="9" t="s">
        <v>17</v>
      </c>
      <c r="H26" s="10" t="s">
        <v>18</v>
      </c>
      <c r="I26" s="12">
        <f>I27</f>
        <v>2100</v>
      </c>
      <c r="J26" s="12">
        <f>J27</f>
        <v>2100</v>
      </c>
      <c r="K26" s="12">
        <f t="shared" ref="K26:L27" si="7">K27</f>
        <v>0</v>
      </c>
      <c r="L26" s="12">
        <f t="shared" si="7"/>
        <v>0</v>
      </c>
      <c r="M26" s="6"/>
    </row>
    <row r="27" spans="1:14" ht="105" customHeight="1" x14ac:dyDescent="0.25">
      <c r="A27" s="29"/>
      <c r="B27" s="10" t="s">
        <v>85</v>
      </c>
      <c r="C27" s="10" t="s">
        <v>104</v>
      </c>
      <c r="D27" s="10">
        <v>732</v>
      </c>
      <c r="E27" s="9" t="s">
        <v>26</v>
      </c>
      <c r="F27" s="10" t="s">
        <v>25</v>
      </c>
      <c r="G27" s="9" t="s">
        <v>17</v>
      </c>
      <c r="H27" s="10" t="s">
        <v>18</v>
      </c>
      <c r="I27" s="12">
        <f>SUM(J27:L27)</f>
        <v>2100</v>
      </c>
      <c r="J27" s="12">
        <f>J28</f>
        <v>2100</v>
      </c>
      <c r="K27" s="12">
        <f t="shared" si="7"/>
        <v>0</v>
      </c>
      <c r="L27" s="12">
        <f t="shared" si="7"/>
        <v>0</v>
      </c>
      <c r="M27" s="6"/>
    </row>
    <row r="28" spans="1:14" ht="75.75" customHeight="1" x14ac:dyDescent="0.25">
      <c r="A28" s="29" t="s">
        <v>124</v>
      </c>
      <c r="B28" s="26" t="s">
        <v>115</v>
      </c>
      <c r="C28" s="26"/>
      <c r="D28" s="23">
        <v>732</v>
      </c>
      <c r="E28" s="21" t="s">
        <v>15</v>
      </c>
      <c r="F28" s="23" t="s">
        <v>27</v>
      </c>
      <c r="G28" s="23">
        <v>414</v>
      </c>
      <c r="H28" s="23" t="s">
        <v>22</v>
      </c>
      <c r="I28" s="27">
        <f>SUM(J28:L29)</f>
        <v>2100</v>
      </c>
      <c r="J28" s="27">
        <f>2100</f>
        <v>2100</v>
      </c>
      <c r="K28" s="27">
        <v>0</v>
      </c>
      <c r="L28" s="27">
        <v>0</v>
      </c>
      <c r="M28" s="6"/>
    </row>
    <row r="29" spans="1:14" ht="85.5" customHeight="1" x14ac:dyDescent="0.25">
      <c r="A29" s="29"/>
      <c r="B29" s="26"/>
      <c r="C29" s="26"/>
      <c r="D29" s="24"/>
      <c r="E29" s="22"/>
      <c r="F29" s="24"/>
      <c r="G29" s="24"/>
      <c r="H29" s="24"/>
      <c r="I29" s="28"/>
      <c r="J29" s="28"/>
      <c r="K29" s="28"/>
      <c r="L29" s="28"/>
      <c r="M29" s="6"/>
    </row>
    <row r="30" spans="1:14" x14ac:dyDescent="0.25">
      <c r="A30" s="9"/>
      <c r="B30" s="26" t="s">
        <v>112</v>
      </c>
      <c r="C30" s="26"/>
      <c r="D30" s="26"/>
      <c r="E30" s="26"/>
      <c r="F30" s="26"/>
      <c r="G30" s="26"/>
      <c r="H30" s="10" t="s">
        <v>18</v>
      </c>
      <c r="I30" s="12">
        <f>I26</f>
        <v>2100</v>
      </c>
      <c r="J30" s="12">
        <f>J26</f>
        <v>2100</v>
      </c>
      <c r="K30" s="12">
        <f>K26</f>
        <v>0</v>
      </c>
      <c r="L30" s="12">
        <f>L26</f>
        <v>0</v>
      </c>
      <c r="M30" s="6"/>
    </row>
    <row r="31" spans="1:14" ht="43.5" customHeight="1" x14ac:dyDescent="0.25">
      <c r="A31" s="9"/>
      <c r="B31" s="26"/>
      <c r="C31" s="26"/>
      <c r="D31" s="26"/>
      <c r="E31" s="26"/>
      <c r="F31" s="26"/>
      <c r="G31" s="26"/>
      <c r="H31" s="10" t="s">
        <v>22</v>
      </c>
      <c r="I31" s="12">
        <f>I28</f>
        <v>2100</v>
      </c>
      <c r="J31" s="12">
        <f>J28</f>
        <v>2100</v>
      </c>
      <c r="K31" s="12">
        <f>K28</f>
        <v>0</v>
      </c>
      <c r="L31" s="12">
        <f>L28</f>
        <v>0</v>
      </c>
      <c r="M31" s="6"/>
    </row>
    <row r="32" spans="1:14" ht="34.15" customHeight="1" x14ac:dyDescent="0.25">
      <c r="A32" s="32" t="s">
        <v>131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6"/>
      <c r="N32" s="6"/>
    </row>
    <row r="33" spans="1:13" ht="38.25" customHeight="1" x14ac:dyDescent="0.25">
      <c r="A33" s="32" t="s">
        <v>155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6"/>
    </row>
    <row r="34" spans="1:13" ht="42" customHeight="1" x14ac:dyDescent="0.25">
      <c r="A34" s="32" t="s">
        <v>132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6"/>
    </row>
    <row r="35" spans="1:13" ht="50.25" customHeight="1" x14ac:dyDescent="0.25">
      <c r="A35" s="29" t="s">
        <v>109</v>
      </c>
      <c r="B35" s="9" t="s">
        <v>86</v>
      </c>
      <c r="C35" s="9"/>
      <c r="D35" s="10">
        <v>732</v>
      </c>
      <c r="E35" s="9" t="s">
        <v>26</v>
      </c>
      <c r="F35" s="10" t="s">
        <v>87</v>
      </c>
      <c r="G35" s="9" t="s">
        <v>17</v>
      </c>
      <c r="H35" s="10" t="s">
        <v>18</v>
      </c>
      <c r="I35" s="12">
        <f>I36</f>
        <v>107336.4</v>
      </c>
      <c r="J35" s="12">
        <f t="shared" ref="J35:L35" si="8">J36</f>
        <v>56003.4</v>
      </c>
      <c r="K35" s="12">
        <f t="shared" si="8"/>
        <v>25666.5</v>
      </c>
      <c r="L35" s="12">
        <f t="shared" si="8"/>
        <v>25666.5</v>
      </c>
      <c r="M35" s="6"/>
    </row>
    <row r="36" spans="1:13" ht="63.75" customHeight="1" x14ac:dyDescent="0.25">
      <c r="A36" s="29"/>
      <c r="B36" s="10" t="s">
        <v>88</v>
      </c>
      <c r="C36" s="10"/>
      <c r="D36" s="10">
        <v>732</v>
      </c>
      <c r="E36" s="9" t="s">
        <v>26</v>
      </c>
      <c r="F36" s="10" t="s">
        <v>30</v>
      </c>
      <c r="G36" s="9" t="s">
        <v>17</v>
      </c>
      <c r="H36" s="10" t="s">
        <v>18</v>
      </c>
      <c r="I36" s="12">
        <f>SUM(I37:I41)</f>
        <v>107336.4</v>
      </c>
      <c r="J36" s="12">
        <f>SUM(J37:J41)</f>
        <v>56003.4</v>
      </c>
      <c r="K36" s="12">
        <f>SUM(K37:K41)</f>
        <v>25666.5</v>
      </c>
      <c r="L36" s="12">
        <f>SUM(L37:L41)</f>
        <v>25666.5</v>
      </c>
      <c r="M36" s="6"/>
    </row>
    <row r="37" spans="1:13" ht="48.75" customHeight="1" x14ac:dyDescent="0.25">
      <c r="A37" s="29" t="s">
        <v>110</v>
      </c>
      <c r="B37" s="26" t="s">
        <v>31</v>
      </c>
      <c r="C37" s="13" t="s">
        <v>67</v>
      </c>
      <c r="D37" s="10">
        <v>732</v>
      </c>
      <c r="E37" s="9" t="s">
        <v>32</v>
      </c>
      <c r="F37" s="10" t="s">
        <v>33</v>
      </c>
      <c r="G37" s="9" t="s">
        <v>17</v>
      </c>
      <c r="H37" s="10" t="s">
        <v>22</v>
      </c>
      <c r="I37" s="12">
        <f>SUM(J37:L37)</f>
        <v>24307.1</v>
      </c>
      <c r="J37" s="12">
        <v>8102.3</v>
      </c>
      <c r="K37" s="12">
        <v>8102.4</v>
      </c>
      <c r="L37" s="12">
        <v>8102.4</v>
      </c>
      <c r="M37" s="6"/>
    </row>
    <row r="38" spans="1:13" ht="84" customHeight="1" x14ac:dyDescent="0.25">
      <c r="A38" s="29"/>
      <c r="B38" s="26"/>
      <c r="C38" s="14" t="s">
        <v>125</v>
      </c>
      <c r="D38" s="10">
        <v>704</v>
      </c>
      <c r="E38" s="9" t="s">
        <v>32</v>
      </c>
      <c r="F38" s="10" t="s">
        <v>33</v>
      </c>
      <c r="G38" s="9" t="s">
        <v>17</v>
      </c>
      <c r="H38" s="10" t="s">
        <v>22</v>
      </c>
      <c r="I38" s="12">
        <f t="shared" ref="I38" si="9">SUM(J38:L38)</f>
        <v>14409</v>
      </c>
      <c r="J38" s="12">
        <v>4803</v>
      </c>
      <c r="K38" s="12">
        <v>4803</v>
      </c>
      <c r="L38" s="12">
        <v>4803</v>
      </c>
      <c r="M38" s="6"/>
    </row>
    <row r="39" spans="1:13" ht="127.5" customHeight="1" x14ac:dyDescent="0.25">
      <c r="A39" s="9" t="s">
        <v>133</v>
      </c>
      <c r="B39" s="10" t="s">
        <v>129</v>
      </c>
      <c r="C39" s="14" t="s">
        <v>67</v>
      </c>
      <c r="D39" s="10">
        <v>732</v>
      </c>
      <c r="E39" s="9" t="s">
        <v>38</v>
      </c>
      <c r="F39" s="10" t="s">
        <v>40</v>
      </c>
      <c r="G39" s="9" t="s">
        <v>39</v>
      </c>
      <c r="H39" s="10" t="s">
        <v>22</v>
      </c>
      <c r="I39" s="12">
        <f>SUM(J39:L39)</f>
        <v>30337</v>
      </c>
      <c r="J39" s="12">
        <v>30337</v>
      </c>
      <c r="K39" s="12">
        <v>0</v>
      </c>
      <c r="L39" s="12">
        <v>0</v>
      </c>
      <c r="M39" s="6"/>
    </row>
    <row r="40" spans="1:13" ht="58.5" customHeight="1" x14ac:dyDescent="0.25">
      <c r="A40" s="15" t="s">
        <v>134</v>
      </c>
      <c r="B40" s="16" t="s">
        <v>34</v>
      </c>
      <c r="C40" s="17" t="s">
        <v>126</v>
      </c>
      <c r="D40" s="10">
        <v>732</v>
      </c>
      <c r="E40" s="9" t="s">
        <v>32</v>
      </c>
      <c r="F40" s="10" t="s">
        <v>35</v>
      </c>
      <c r="G40" s="9" t="s">
        <v>17</v>
      </c>
      <c r="H40" s="10" t="s">
        <v>22</v>
      </c>
      <c r="I40" s="12">
        <f>SUM(J40:L40)</f>
        <v>18970.199999999997</v>
      </c>
      <c r="J40" s="12">
        <f>6323.4</f>
        <v>6323.4</v>
      </c>
      <c r="K40" s="12">
        <f t="shared" ref="K40:L40" si="10">6323.4</f>
        <v>6323.4</v>
      </c>
      <c r="L40" s="12">
        <f t="shared" si="10"/>
        <v>6323.4</v>
      </c>
      <c r="M40" s="6"/>
    </row>
    <row r="41" spans="1:13" ht="56.25" customHeight="1" x14ac:dyDescent="0.25">
      <c r="A41" s="15" t="s">
        <v>135</v>
      </c>
      <c r="B41" s="16" t="s">
        <v>36</v>
      </c>
      <c r="C41" s="17" t="s">
        <v>68</v>
      </c>
      <c r="D41" s="10">
        <v>732</v>
      </c>
      <c r="E41" s="9" t="s">
        <v>32</v>
      </c>
      <c r="F41" s="10" t="s">
        <v>37</v>
      </c>
      <c r="G41" s="9" t="s">
        <v>17</v>
      </c>
      <c r="H41" s="10" t="s">
        <v>22</v>
      </c>
      <c r="I41" s="12">
        <f>SUM(J41:L41)</f>
        <v>19313.099999999999</v>
      </c>
      <c r="J41" s="12">
        <v>6437.7</v>
      </c>
      <c r="K41" s="12">
        <v>6437.7</v>
      </c>
      <c r="L41" s="12">
        <v>6437.7</v>
      </c>
      <c r="M41" s="6"/>
    </row>
    <row r="42" spans="1:13" x14ac:dyDescent="0.25">
      <c r="A42" s="9"/>
      <c r="B42" s="26" t="s">
        <v>161</v>
      </c>
      <c r="C42" s="26"/>
      <c r="D42" s="26"/>
      <c r="E42" s="26"/>
      <c r="F42" s="26"/>
      <c r="G42" s="26"/>
      <c r="H42" s="10" t="s">
        <v>18</v>
      </c>
      <c r="I42" s="12">
        <f>I35</f>
        <v>107336.4</v>
      </c>
      <c r="J42" s="12">
        <f>J35</f>
        <v>56003.4</v>
      </c>
      <c r="K42" s="12">
        <f>K35</f>
        <v>25666.5</v>
      </c>
      <c r="L42" s="12">
        <f>L35</f>
        <v>25666.5</v>
      </c>
      <c r="M42" s="6"/>
    </row>
    <row r="43" spans="1:13" ht="30" x14ac:dyDescent="0.25">
      <c r="A43" s="9"/>
      <c r="B43" s="26"/>
      <c r="C43" s="26"/>
      <c r="D43" s="26"/>
      <c r="E43" s="26"/>
      <c r="F43" s="26"/>
      <c r="G43" s="26"/>
      <c r="H43" s="10" t="s">
        <v>22</v>
      </c>
      <c r="I43" s="12">
        <f>I41+I40+I39+I38+I37</f>
        <v>107336.4</v>
      </c>
      <c r="J43" s="12">
        <f t="shared" ref="J43:L43" si="11">J41+J40+J39+J38+J37</f>
        <v>56003.4</v>
      </c>
      <c r="K43" s="12">
        <f t="shared" si="11"/>
        <v>25666.5</v>
      </c>
      <c r="L43" s="12">
        <f t="shared" si="11"/>
        <v>25666.5</v>
      </c>
      <c r="M43" s="6"/>
    </row>
    <row r="44" spans="1:13" ht="21" customHeight="1" x14ac:dyDescent="0.25">
      <c r="A44" s="32" t="s">
        <v>137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6"/>
    </row>
    <row r="45" spans="1:13" ht="33" customHeight="1" x14ac:dyDescent="0.25">
      <c r="A45" s="32" t="s">
        <v>156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6"/>
    </row>
    <row r="46" spans="1:13" ht="24" customHeight="1" x14ac:dyDescent="0.25">
      <c r="A46" s="32" t="s">
        <v>136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6"/>
    </row>
    <row r="47" spans="1:13" x14ac:dyDescent="0.25">
      <c r="A47" s="29" t="s">
        <v>91</v>
      </c>
      <c r="B47" s="10" t="s">
        <v>89</v>
      </c>
      <c r="C47" s="10"/>
      <c r="D47" s="10">
        <v>732</v>
      </c>
      <c r="E47" s="9" t="s">
        <v>29</v>
      </c>
      <c r="F47" s="10" t="s">
        <v>87</v>
      </c>
      <c r="G47" s="9" t="s">
        <v>17</v>
      </c>
      <c r="H47" s="10" t="s">
        <v>18</v>
      </c>
      <c r="I47" s="12">
        <f>I48</f>
        <v>188476.79999999999</v>
      </c>
      <c r="J47" s="12">
        <f t="shared" ref="J47:L47" si="12">J48</f>
        <v>62825.599999999999</v>
      </c>
      <c r="K47" s="12">
        <f t="shared" si="12"/>
        <v>62825.599999999999</v>
      </c>
      <c r="L47" s="12">
        <f t="shared" si="12"/>
        <v>62825.599999999999</v>
      </c>
      <c r="M47" s="6"/>
    </row>
    <row r="48" spans="1:13" ht="67.5" customHeight="1" x14ac:dyDescent="0.25">
      <c r="A48" s="29"/>
      <c r="B48" s="10" t="s">
        <v>92</v>
      </c>
      <c r="C48" s="26" t="s">
        <v>69</v>
      </c>
      <c r="D48" s="10">
        <v>732</v>
      </c>
      <c r="E48" s="9" t="s">
        <v>29</v>
      </c>
      <c r="F48" s="10" t="s">
        <v>41</v>
      </c>
      <c r="G48" s="9" t="s">
        <v>17</v>
      </c>
      <c r="H48" s="10" t="s">
        <v>18</v>
      </c>
      <c r="I48" s="12">
        <f>SUM(J48:L48)</f>
        <v>188476.79999999999</v>
      </c>
      <c r="J48" s="12">
        <f>SUM(J49:J50)</f>
        <v>62825.599999999999</v>
      </c>
      <c r="K48" s="12">
        <f>SUM(K49:K50)</f>
        <v>62825.599999999999</v>
      </c>
      <c r="L48" s="12">
        <f>SUM(L49:L50)</f>
        <v>62825.599999999999</v>
      </c>
      <c r="M48" s="6"/>
    </row>
    <row r="49" spans="1:13" ht="51.75" customHeight="1" x14ac:dyDescent="0.25">
      <c r="A49" s="9" t="s">
        <v>138</v>
      </c>
      <c r="B49" s="10" t="s">
        <v>94</v>
      </c>
      <c r="C49" s="26"/>
      <c r="D49" s="10">
        <v>732</v>
      </c>
      <c r="E49" s="9" t="s">
        <v>29</v>
      </c>
      <c r="F49" s="10" t="s">
        <v>42</v>
      </c>
      <c r="G49" s="9" t="s">
        <v>43</v>
      </c>
      <c r="H49" s="10" t="s">
        <v>22</v>
      </c>
      <c r="I49" s="12">
        <f>SUM(J49:L49)</f>
        <v>181576.8</v>
      </c>
      <c r="J49" s="12">
        <f>60525.6</f>
        <v>60525.599999999999</v>
      </c>
      <c r="K49" s="12">
        <f t="shared" ref="K49:L49" si="13">60525.6</f>
        <v>60525.599999999999</v>
      </c>
      <c r="L49" s="12">
        <f t="shared" si="13"/>
        <v>60525.599999999999</v>
      </c>
      <c r="M49" s="6"/>
    </row>
    <row r="50" spans="1:13" ht="52.5" customHeight="1" x14ac:dyDescent="0.25">
      <c r="A50" s="9" t="s">
        <v>139</v>
      </c>
      <c r="B50" s="10" t="s">
        <v>95</v>
      </c>
      <c r="C50" s="26"/>
      <c r="D50" s="10">
        <v>732</v>
      </c>
      <c r="E50" s="9" t="s">
        <v>29</v>
      </c>
      <c r="F50" s="10" t="s">
        <v>44</v>
      </c>
      <c r="G50" s="9" t="s">
        <v>28</v>
      </c>
      <c r="H50" s="10" t="s">
        <v>22</v>
      </c>
      <c r="I50" s="12">
        <f>SUM(J50:L50)</f>
        <v>6900</v>
      </c>
      <c r="J50" s="12">
        <v>2300</v>
      </c>
      <c r="K50" s="12">
        <v>2300</v>
      </c>
      <c r="L50" s="12">
        <v>2300</v>
      </c>
      <c r="M50" s="6"/>
    </row>
    <row r="51" spans="1:13" x14ac:dyDescent="0.25">
      <c r="A51" s="9"/>
      <c r="B51" s="26" t="s">
        <v>162</v>
      </c>
      <c r="C51" s="26"/>
      <c r="D51" s="26"/>
      <c r="E51" s="26"/>
      <c r="F51" s="26"/>
      <c r="G51" s="26"/>
      <c r="H51" s="10" t="s">
        <v>18</v>
      </c>
      <c r="I51" s="12">
        <f>I47</f>
        <v>188476.79999999999</v>
      </c>
      <c r="J51" s="12">
        <f>J47</f>
        <v>62825.599999999999</v>
      </c>
      <c r="K51" s="12">
        <f>K47</f>
        <v>62825.599999999999</v>
      </c>
      <c r="L51" s="12">
        <f>L47</f>
        <v>62825.599999999999</v>
      </c>
      <c r="M51" s="6"/>
    </row>
    <row r="52" spans="1:13" ht="30" x14ac:dyDescent="0.25">
      <c r="A52" s="9"/>
      <c r="B52" s="26"/>
      <c r="C52" s="26"/>
      <c r="D52" s="26"/>
      <c r="E52" s="26"/>
      <c r="F52" s="26"/>
      <c r="G52" s="26"/>
      <c r="H52" s="10" t="s">
        <v>22</v>
      </c>
      <c r="I52" s="12">
        <f>I49+I50</f>
        <v>188476.79999999999</v>
      </c>
      <c r="J52" s="12">
        <f>J49+J50</f>
        <v>62825.599999999999</v>
      </c>
      <c r="K52" s="12">
        <f>K49+K50</f>
        <v>62825.599999999999</v>
      </c>
      <c r="L52" s="12">
        <f t="shared" ref="L52" si="14">L49+L50</f>
        <v>62825.599999999999</v>
      </c>
      <c r="M52" s="6"/>
    </row>
    <row r="53" spans="1:13" x14ac:dyDescent="0.25">
      <c r="A53" s="32" t="s">
        <v>140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6"/>
    </row>
    <row r="54" spans="1:13" ht="36.75" customHeight="1" x14ac:dyDescent="0.25">
      <c r="A54" s="32" t="s">
        <v>157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6"/>
    </row>
    <row r="55" spans="1:13" ht="27" customHeight="1" x14ac:dyDescent="0.25">
      <c r="A55" s="32" t="s">
        <v>141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6"/>
    </row>
    <row r="56" spans="1:13" x14ac:dyDescent="0.25">
      <c r="A56" s="29" t="s">
        <v>142</v>
      </c>
      <c r="B56" s="9" t="s">
        <v>86</v>
      </c>
      <c r="C56" s="9"/>
      <c r="D56" s="10">
        <v>732</v>
      </c>
      <c r="E56" s="9" t="s">
        <v>29</v>
      </c>
      <c r="F56" s="10" t="s">
        <v>45</v>
      </c>
      <c r="G56" s="9" t="s">
        <v>17</v>
      </c>
      <c r="H56" s="10" t="s">
        <v>18</v>
      </c>
      <c r="I56" s="12">
        <f>I57</f>
        <v>31153.4</v>
      </c>
      <c r="J56" s="12">
        <f t="shared" ref="J56:L56" si="15">J57</f>
        <v>13534.3</v>
      </c>
      <c r="K56" s="12">
        <f t="shared" si="15"/>
        <v>7121.2</v>
      </c>
      <c r="L56" s="12">
        <f t="shared" si="15"/>
        <v>10497.9</v>
      </c>
      <c r="M56" s="6"/>
    </row>
    <row r="57" spans="1:13" ht="75.75" customHeight="1" x14ac:dyDescent="0.25">
      <c r="A57" s="29"/>
      <c r="B57" s="10" t="s">
        <v>90</v>
      </c>
      <c r="C57" s="26" t="s">
        <v>67</v>
      </c>
      <c r="D57" s="10">
        <v>732</v>
      </c>
      <c r="E57" s="9" t="s">
        <v>29</v>
      </c>
      <c r="F57" s="10" t="s">
        <v>45</v>
      </c>
      <c r="G57" s="9" t="s">
        <v>17</v>
      </c>
      <c r="H57" s="10" t="s">
        <v>18</v>
      </c>
      <c r="I57" s="12">
        <f>I58+I59+I60</f>
        <v>31153.4</v>
      </c>
      <c r="J57" s="12">
        <f>J58+J59+J60</f>
        <v>13534.3</v>
      </c>
      <c r="K57" s="12">
        <f t="shared" ref="K57:L57" si="16">K58+K59+K60</f>
        <v>7121.2</v>
      </c>
      <c r="L57" s="12">
        <f t="shared" si="16"/>
        <v>10497.9</v>
      </c>
      <c r="M57" s="6"/>
    </row>
    <row r="58" spans="1:13" ht="30" x14ac:dyDescent="0.25">
      <c r="A58" s="29" t="s">
        <v>143</v>
      </c>
      <c r="B58" s="26" t="s">
        <v>46</v>
      </c>
      <c r="C58" s="26"/>
      <c r="D58" s="10">
        <v>732</v>
      </c>
      <c r="E58" s="9" t="s">
        <v>29</v>
      </c>
      <c r="F58" s="10" t="s">
        <v>48</v>
      </c>
      <c r="G58" s="9" t="s">
        <v>28</v>
      </c>
      <c r="H58" s="10" t="s">
        <v>22</v>
      </c>
      <c r="I58" s="12">
        <f>SUM(J58:L58)</f>
        <v>750</v>
      </c>
      <c r="J58" s="12">
        <v>250</v>
      </c>
      <c r="K58" s="12">
        <v>250</v>
      </c>
      <c r="L58" s="12">
        <v>250</v>
      </c>
      <c r="M58" s="6"/>
    </row>
    <row r="59" spans="1:13" ht="30" x14ac:dyDescent="0.25">
      <c r="A59" s="29"/>
      <c r="B59" s="26"/>
      <c r="C59" s="26"/>
      <c r="D59" s="10">
        <v>732</v>
      </c>
      <c r="E59" s="9" t="s">
        <v>29</v>
      </c>
      <c r="F59" s="10" t="s">
        <v>48</v>
      </c>
      <c r="G59" s="9" t="s">
        <v>116</v>
      </c>
      <c r="H59" s="10" t="s">
        <v>22</v>
      </c>
      <c r="I59" s="12">
        <f t="shared" ref="I59:I60" si="17">SUM(J59:L59)</f>
        <v>12801</v>
      </c>
      <c r="J59" s="12">
        <v>4267</v>
      </c>
      <c r="K59" s="12">
        <v>4267</v>
      </c>
      <c r="L59" s="12">
        <v>4267</v>
      </c>
      <c r="M59" s="6"/>
    </row>
    <row r="60" spans="1:13" ht="30" x14ac:dyDescent="0.25">
      <c r="A60" s="9" t="s">
        <v>117</v>
      </c>
      <c r="B60" s="10" t="s">
        <v>47</v>
      </c>
      <c r="C60" s="26"/>
      <c r="D60" s="10">
        <v>732</v>
      </c>
      <c r="E60" s="9" t="s">
        <v>29</v>
      </c>
      <c r="F60" s="10" t="s">
        <v>49</v>
      </c>
      <c r="G60" s="9" t="s">
        <v>50</v>
      </c>
      <c r="H60" s="10" t="s">
        <v>22</v>
      </c>
      <c r="I60" s="12">
        <f t="shared" si="17"/>
        <v>17602.400000000001</v>
      </c>
      <c r="J60" s="12">
        <v>9017.2999999999993</v>
      </c>
      <c r="K60" s="12">
        <v>2604.1999999999998</v>
      </c>
      <c r="L60" s="12">
        <v>5980.9</v>
      </c>
      <c r="M60" s="6"/>
    </row>
    <row r="61" spans="1:13" ht="15" customHeight="1" x14ac:dyDescent="0.25">
      <c r="A61" s="38" t="s">
        <v>163</v>
      </c>
      <c r="B61" s="39"/>
      <c r="C61" s="39"/>
      <c r="D61" s="39"/>
      <c r="E61" s="39"/>
      <c r="F61" s="39"/>
      <c r="G61" s="40"/>
      <c r="H61" s="10" t="s">
        <v>18</v>
      </c>
      <c r="I61" s="12">
        <f>I56</f>
        <v>31153.4</v>
      </c>
      <c r="J61" s="12">
        <f>J56</f>
        <v>13534.3</v>
      </c>
      <c r="K61" s="12">
        <f t="shared" ref="K61:L61" si="18">K56</f>
        <v>7121.2</v>
      </c>
      <c r="L61" s="12">
        <f t="shared" si="18"/>
        <v>10497.9</v>
      </c>
      <c r="M61" s="6"/>
    </row>
    <row r="62" spans="1:13" ht="30" x14ac:dyDescent="0.25">
      <c r="A62" s="41"/>
      <c r="B62" s="42"/>
      <c r="C62" s="42"/>
      <c r="D62" s="42"/>
      <c r="E62" s="42"/>
      <c r="F62" s="42"/>
      <c r="G62" s="43"/>
      <c r="H62" s="10" t="s">
        <v>22</v>
      </c>
      <c r="I62" s="12">
        <f>I60+I59+I58</f>
        <v>31153.4</v>
      </c>
      <c r="J62" s="12">
        <f>J60+J59+J58</f>
        <v>13534.3</v>
      </c>
      <c r="K62" s="12">
        <f t="shared" ref="K62:L62" si="19">K60+K59+K58</f>
        <v>7121.2</v>
      </c>
      <c r="L62" s="12">
        <f t="shared" si="19"/>
        <v>10497.9</v>
      </c>
      <c r="M62" s="6"/>
    </row>
    <row r="63" spans="1:13" x14ac:dyDescent="0.25">
      <c r="A63" s="44" t="s">
        <v>144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6"/>
      <c r="M63" s="6"/>
    </row>
    <row r="64" spans="1:13" ht="46.5" customHeight="1" x14ac:dyDescent="0.25">
      <c r="A64" s="32" t="s">
        <v>158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6"/>
    </row>
    <row r="65" spans="1:13" ht="21.75" customHeight="1" x14ac:dyDescent="0.25">
      <c r="A65" s="32" t="s">
        <v>145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6"/>
    </row>
    <row r="66" spans="1:13" x14ac:dyDescent="0.25">
      <c r="A66" s="29" t="s">
        <v>146</v>
      </c>
      <c r="B66" s="10" t="s">
        <v>86</v>
      </c>
      <c r="C66" s="10"/>
      <c r="D66" s="10">
        <v>732</v>
      </c>
      <c r="E66" s="9" t="s">
        <v>52</v>
      </c>
      <c r="F66" s="10" t="s">
        <v>87</v>
      </c>
      <c r="G66" s="9" t="s">
        <v>17</v>
      </c>
      <c r="H66" s="10" t="s">
        <v>18</v>
      </c>
      <c r="I66" s="12">
        <f>I67</f>
        <v>228</v>
      </c>
      <c r="J66" s="12">
        <f t="shared" ref="J66:L66" si="20">J67</f>
        <v>76</v>
      </c>
      <c r="K66" s="12">
        <f t="shared" si="20"/>
        <v>76</v>
      </c>
      <c r="L66" s="12">
        <f t="shared" si="20"/>
        <v>76</v>
      </c>
      <c r="M66" s="6"/>
    </row>
    <row r="67" spans="1:13" ht="68.25" customHeight="1" x14ac:dyDescent="0.25">
      <c r="A67" s="29"/>
      <c r="B67" s="10" t="s">
        <v>102</v>
      </c>
      <c r="C67" s="26" t="s">
        <v>67</v>
      </c>
      <c r="D67" s="10">
        <v>732</v>
      </c>
      <c r="E67" s="9" t="s">
        <v>52</v>
      </c>
      <c r="F67" s="10" t="s">
        <v>51</v>
      </c>
      <c r="G67" s="9" t="s">
        <v>17</v>
      </c>
      <c r="H67" s="10" t="s">
        <v>18</v>
      </c>
      <c r="I67" s="12">
        <f>I68</f>
        <v>228</v>
      </c>
      <c r="J67" s="12">
        <f t="shared" ref="J67:L67" si="21">J68</f>
        <v>76</v>
      </c>
      <c r="K67" s="12">
        <f t="shared" si="21"/>
        <v>76</v>
      </c>
      <c r="L67" s="12">
        <f t="shared" si="21"/>
        <v>76</v>
      </c>
      <c r="M67" s="6"/>
    </row>
    <row r="68" spans="1:13" ht="54" customHeight="1" x14ac:dyDescent="0.25">
      <c r="A68" s="9" t="s">
        <v>118</v>
      </c>
      <c r="B68" s="10" t="s">
        <v>53</v>
      </c>
      <c r="C68" s="26"/>
      <c r="D68" s="10">
        <v>732</v>
      </c>
      <c r="E68" s="9" t="s">
        <v>52</v>
      </c>
      <c r="F68" s="10" t="s">
        <v>54</v>
      </c>
      <c r="G68" s="9" t="s">
        <v>28</v>
      </c>
      <c r="H68" s="10" t="s">
        <v>22</v>
      </c>
      <c r="I68" s="12">
        <f>SUM(J68:L68)</f>
        <v>228</v>
      </c>
      <c r="J68" s="12">
        <f>76</f>
        <v>76</v>
      </c>
      <c r="K68" s="12">
        <f>76</f>
        <v>76</v>
      </c>
      <c r="L68" s="12">
        <f>76</f>
        <v>76</v>
      </c>
      <c r="M68" s="6"/>
    </row>
    <row r="69" spans="1:13" x14ac:dyDescent="0.25">
      <c r="A69" s="9"/>
      <c r="B69" s="26" t="s">
        <v>164</v>
      </c>
      <c r="C69" s="26"/>
      <c r="D69" s="26"/>
      <c r="E69" s="26"/>
      <c r="F69" s="26"/>
      <c r="G69" s="26"/>
      <c r="H69" s="10" t="s">
        <v>18</v>
      </c>
      <c r="I69" s="12">
        <f>I66</f>
        <v>228</v>
      </c>
      <c r="J69" s="12">
        <f t="shared" ref="J69:L69" si="22">J66</f>
        <v>76</v>
      </c>
      <c r="K69" s="12">
        <f t="shared" si="22"/>
        <v>76</v>
      </c>
      <c r="L69" s="12">
        <f t="shared" si="22"/>
        <v>76</v>
      </c>
      <c r="M69" s="6"/>
    </row>
    <row r="70" spans="1:13" ht="30" x14ac:dyDescent="0.25">
      <c r="A70" s="9"/>
      <c r="B70" s="26"/>
      <c r="C70" s="26"/>
      <c r="D70" s="26"/>
      <c r="E70" s="26"/>
      <c r="F70" s="26"/>
      <c r="G70" s="26"/>
      <c r="H70" s="10" t="s">
        <v>22</v>
      </c>
      <c r="I70" s="12">
        <f>I68</f>
        <v>228</v>
      </c>
      <c r="J70" s="12">
        <f t="shared" ref="J70:L70" si="23">J68</f>
        <v>76</v>
      </c>
      <c r="K70" s="12">
        <f t="shared" si="23"/>
        <v>76</v>
      </c>
      <c r="L70" s="12">
        <f t="shared" si="23"/>
        <v>76</v>
      </c>
      <c r="M70" s="6"/>
    </row>
    <row r="71" spans="1:13" ht="39" customHeight="1" x14ac:dyDescent="0.25">
      <c r="A71" s="32" t="s">
        <v>147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6"/>
    </row>
    <row r="72" spans="1:13" ht="23.25" customHeight="1" x14ac:dyDescent="0.25">
      <c r="A72" s="32" t="s">
        <v>159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6"/>
    </row>
    <row r="73" spans="1:13" ht="20.25" customHeight="1" x14ac:dyDescent="0.25">
      <c r="A73" s="32" t="s">
        <v>148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6"/>
    </row>
    <row r="74" spans="1:13" x14ac:dyDescent="0.25">
      <c r="A74" s="29" t="s">
        <v>119</v>
      </c>
      <c r="B74" s="10" t="s">
        <v>98</v>
      </c>
      <c r="C74" s="10"/>
      <c r="D74" s="10">
        <v>732</v>
      </c>
      <c r="E74" s="9" t="s">
        <v>38</v>
      </c>
      <c r="F74" s="10" t="s">
        <v>55</v>
      </c>
      <c r="G74" s="9" t="s">
        <v>17</v>
      </c>
      <c r="H74" s="10" t="s">
        <v>18</v>
      </c>
      <c r="I74" s="12">
        <f>I75</f>
        <v>16765.5</v>
      </c>
      <c r="J74" s="12">
        <f t="shared" ref="J74:L74" si="24">J75</f>
        <v>5588.5</v>
      </c>
      <c r="K74" s="12">
        <f t="shared" si="24"/>
        <v>5588.5</v>
      </c>
      <c r="L74" s="12">
        <f t="shared" si="24"/>
        <v>5588.5</v>
      </c>
      <c r="M74" s="6"/>
    </row>
    <row r="75" spans="1:13" ht="78" customHeight="1" x14ac:dyDescent="0.25">
      <c r="A75" s="29"/>
      <c r="B75" s="10" t="s">
        <v>101</v>
      </c>
      <c r="C75" s="10"/>
      <c r="D75" s="10"/>
      <c r="E75" s="9"/>
      <c r="F75" s="10"/>
      <c r="G75" s="9"/>
      <c r="H75" s="10" t="s">
        <v>18</v>
      </c>
      <c r="I75" s="12">
        <f>I76+I77</f>
        <v>16765.5</v>
      </c>
      <c r="J75" s="12">
        <f>J76+J77</f>
        <v>5588.5</v>
      </c>
      <c r="K75" s="12">
        <f>K76+K77</f>
        <v>5588.5</v>
      </c>
      <c r="L75" s="12">
        <f t="shared" ref="L75" si="25">L76+L77</f>
        <v>5588.5</v>
      </c>
      <c r="M75" s="6"/>
    </row>
    <row r="76" spans="1:13" ht="68.25" customHeight="1" x14ac:dyDescent="0.25">
      <c r="A76" s="9" t="s">
        <v>120</v>
      </c>
      <c r="B76" s="10" t="s">
        <v>96</v>
      </c>
      <c r="C76" s="10"/>
      <c r="D76" s="10">
        <v>732</v>
      </c>
      <c r="E76" s="9" t="s">
        <v>38</v>
      </c>
      <c r="F76" s="10" t="s">
        <v>56</v>
      </c>
      <c r="G76" s="9" t="s">
        <v>58</v>
      </c>
      <c r="H76" s="10" t="s">
        <v>22</v>
      </c>
      <c r="I76" s="12">
        <f>SUM(J76:L76)</f>
        <v>11964</v>
      </c>
      <c r="J76" s="12">
        <f>3988</f>
        <v>3988</v>
      </c>
      <c r="K76" s="12">
        <f>3988</f>
        <v>3988</v>
      </c>
      <c r="L76" s="12">
        <f>3988</f>
        <v>3988</v>
      </c>
      <c r="M76" s="6"/>
    </row>
    <row r="77" spans="1:13" ht="108.75" customHeight="1" x14ac:dyDescent="0.25">
      <c r="A77" s="9" t="s">
        <v>149</v>
      </c>
      <c r="B77" s="10" t="s">
        <v>97</v>
      </c>
      <c r="C77" s="10"/>
      <c r="D77" s="10">
        <v>732</v>
      </c>
      <c r="E77" s="9" t="s">
        <v>38</v>
      </c>
      <c r="F77" s="10" t="s">
        <v>57</v>
      </c>
      <c r="G77" s="9" t="s">
        <v>58</v>
      </c>
      <c r="H77" s="10" t="s">
        <v>22</v>
      </c>
      <c r="I77" s="12">
        <f>SUM(J77:L77)</f>
        <v>4801.5</v>
      </c>
      <c r="J77" s="12">
        <f>1600.5</f>
        <v>1600.5</v>
      </c>
      <c r="K77" s="12">
        <f t="shared" ref="K77:L77" si="26">1600.5</f>
        <v>1600.5</v>
      </c>
      <c r="L77" s="12">
        <f t="shared" si="26"/>
        <v>1600.5</v>
      </c>
      <c r="M77" s="6"/>
    </row>
    <row r="78" spans="1:13" x14ac:dyDescent="0.25">
      <c r="A78" s="9"/>
      <c r="B78" s="26" t="s">
        <v>77</v>
      </c>
      <c r="C78" s="26"/>
      <c r="D78" s="26"/>
      <c r="E78" s="26"/>
      <c r="F78" s="26"/>
      <c r="G78" s="26"/>
      <c r="H78" s="10" t="s">
        <v>18</v>
      </c>
      <c r="I78" s="12">
        <f>I74</f>
        <v>16765.5</v>
      </c>
      <c r="J78" s="12">
        <f>J74</f>
        <v>5588.5</v>
      </c>
      <c r="K78" s="12">
        <f>K74</f>
        <v>5588.5</v>
      </c>
      <c r="L78" s="12">
        <f>L74</f>
        <v>5588.5</v>
      </c>
      <c r="M78" s="6"/>
    </row>
    <row r="79" spans="1:13" ht="48" customHeight="1" x14ac:dyDescent="0.25">
      <c r="A79" s="9"/>
      <c r="B79" s="26"/>
      <c r="C79" s="26"/>
      <c r="D79" s="26"/>
      <c r="E79" s="26"/>
      <c r="F79" s="26"/>
      <c r="G79" s="26"/>
      <c r="H79" s="10" t="s">
        <v>22</v>
      </c>
      <c r="I79" s="12">
        <f>I77+I76</f>
        <v>16765.5</v>
      </c>
      <c r="J79" s="12">
        <f t="shared" ref="J79:L79" si="27">J77+J76</f>
        <v>5588.5</v>
      </c>
      <c r="K79" s="12">
        <f t="shared" si="27"/>
        <v>5588.5</v>
      </c>
      <c r="L79" s="12">
        <f t="shared" si="27"/>
        <v>5588.5</v>
      </c>
      <c r="M79" s="6"/>
    </row>
    <row r="80" spans="1:13" ht="15.75" customHeight="1" x14ac:dyDescent="0.25">
      <c r="A80" s="32" t="s">
        <v>150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6"/>
    </row>
    <row r="81" spans="1:13" ht="68.25" customHeight="1" x14ac:dyDescent="0.25">
      <c r="A81" s="32" t="s">
        <v>160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6"/>
    </row>
    <row r="82" spans="1:13" ht="26.25" customHeight="1" x14ac:dyDescent="0.25">
      <c r="A82" s="32" t="s">
        <v>151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6"/>
    </row>
    <row r="83" spans="1:13" x14ac:dyDescent="0.25">
      <c r="A83" s="29" t="s">
        <v>121</v>
      </c>
      <c r="B83" s="10" t="s">
        <v>98</v>
      </c>
      <c r="C83" s="10"/>
      <c r="D83" s="10">
        <v>732</v>
      </c>
      <c r="E83" s="9" t="s">
        <v>26</v>
      </c>
      <c r="F83" s="10" t="s">
        <v>59</v>
      </c>
      <c r="G83" s="9" t="s">
        <v>17</v>
      </c>
      <c r="H83" s="10" t="s">
        <v>18</v>
      </c>
      <c r="I83" s="12">
        <f>I84</f>
        <v>372008.6</v>
      </c>
      <c r="J83" s="12">
        <f t="shared" ref="J83:L83" si="28">J84</f>
        <v>135565.1</v>
      </c>
      <c r="K83" s="12">
        <f t="shared" si="28"/>
        <v>116946.5</v>
      </c>
      <c r="L83" s="12">
        <f t="shared" si="28"/>
        <v>119497</v>
      </c>
      <c r="M83" s="6"/>
    </row>
    <row r="84" spans="1:13" ht="75" customHeight="1" x14ac:dyDescent="0.25">
      <c r="A84" s="29"/>
      <c r="B84" s="10" t="s">
        <v>165</v>
      </c>
      <c r="C84" s="10"/>
      <c r="D84" s="10">
        <v>732</v>
      </c>
      <c r="E84" s="9" t="s">
        <v>26</v>
      </c>
      <c r="F84" s="10" t="s">
        <v>59</v>
      </c>
      <c r="G84" s="9" t="s">
        <v>17</v>
      </c>
      <c r="H84" s="10" t="s">
        <v>18</v>
      </c>
      <c r="I84" s="12">
        <f>I85+I86+I88+I90</f>
        <v>372008.6</v>
      </c>
      <c r="J84" s="12">
        <f>J85+J86+J88+J90</f>
        <v>135565.1</v>
      </c>
      <c r="K84" s="12">
        <f t="shared" ref="K84:L84" si="29">K85+K86+K88+K90</f>
        <v>116946.5</v>
      </c>
      <c r="L84" s="12">
        <f t="shared" si="29"/>
        <v>119497</v>
      </c>
      <c r="M84" s="6"/>
    </row>
    <row r="85" spans="1:13" ht="48" customHeight="1" x14ac:dyDescent="0.25">
      <c r="A85" s="9" t="s">
        <v>122</v>
      </c>
      <c r="B85" s="10" t="s">
        <v>99</v>
      </c>
      <c r="C85" s="10"/>
      <c r="D85" s="10">
        <v>732</v>
      </c>
      <c r="E85" s="9" t="s">
        <v>60</v>
      </c>
      <c r="F85" s="10" t="s">
        <v>61</v>
      </c>
      <c r="G85" s="9" t="s">
        <v>28</v>
      </c>
      <c r="H85" s="18" t="s">
        <v>22</v>
      </c>
      <c r="I85" s="19">
        <f>SUM(J85:L85)</f>
        <v>600</v>
      </c>
      <c r="J85" s="19">
        <v>200</v>
      </c>
      <c r="K85" s="19">
        <v>200</v>
      </c>
      <c r="L85" s="19">
        <v>200</v>
      </c>
      <c r="M85" s="6"/>
    </row>
    <row r="86" spans="1:13" ht="48" customHeight="1" x14ac:dyDescent="0.25">
      <c r="A86" s="21" t="s">
        <v>152</v>
      </c>
      <c r="B86" s="23" t="s">
        <v>100</v>
      </c>
      <c r="C86" s="23" t="s">
        <v>70</v>
      </c>
      <c r="D86" s="23">
        <v>732</v>
      </c>
      <c r="E86" s="21" t="s">
        <v>24</v>
      </c>
      <c r="F86" s="23" t="s">
        <v>62</v>
      </c>
      <c r="G86" s="21" t="s">
        <v>43</v>
      </c>
      <c r="H86" s="18" t="s">
        <v>22</v>
      </c>
      <c r="I86" s="19">
        <f>SUM(J86:L86)</f>
        <v>213385.60000000001</v>
      </c>
      <c r="J86" s="19">
        <f>66882.3</f>
        <v>66882.3</v>
      </c>
      <c r="K86" s="19">
        <f>71976.4</f>
        <v>71976.399999999994</v>
      </c>
      <c r="L86" s="19">
        <f>74526.9</f>
        <v>74526.899999999994</v>
      </c>
      <c r="M86" s="6"/>
    </row>
    <row r="87" spans="1:13" ht="75" customHeight="1" x14ac:dyDescent="0.25">
      <c r="A87" s="22"/>
      <c r="B87" s="24"/>
      <c r="C87" s="24"/>
      <c r="D87" s="24"/>
      <c r="E87" s="22"/>
      <c r="F87" s="24"/>
      <c r="G87" s="22"/>
      <c r="H87" s="18" t="s">
        <v>127</v>
      </c>
      <c r="I87" s="19">
        <f>SUM(J87:L87)</f>
        <v>213385.60000000001</v>
      </c>
      <c r="J87" s="19">
        <v>66882.3</v>
      </c>
      <c r="K87" s="19">
        <f>71976.4</f>
        <v>71976.399999999994</v>
      </c>
      <c r="L87" s="19">
        <f>74526.9</f>
        <v>74526.899999999994</v>
      </c>
      <c r="M87" s="6"/>
    </row>
    <row r="88" spans="1:13" ht="30" customHeight="1" x14ac:dyDescent="0.25">
      <c r="A88" s="21" t="s">
        <v>153</v>
      </c>
      <c r="B88" s="23" t="s">
        <v>23</v>
      </c>
      <c r="C88" s="23" t="s">
        <v>70</v>
      </c>
      <c r="D88" s="23">
        <v>732</v>
      </c>
      <c r="E88" s="21" t="s">
        <v>24</v>
      </c>
      <c r="F88" s="23" t="s">
        <v>107</v>
      </c>
      <c r="G88" s="23">
        <v>611</v>
      </c>
      <c r="H88" s="18" t="s">
        <v>21</v>
      </c>
      <c r="I88" s="19">
        <f t="shared" ref="I88" si="30">SUM(J88:L88)</f>
        <v>137480</v>
      </c>
      <c r="J88" s="19">
        <v>59580</v>
      </c>
      <c r="K88" s="19">
        <f>38950</f>
        <v>38950</v>
      </c>
      <c r="L88" s="19">
        <f>38950</f>
        <v>38950</v>
      </c>
      <c r="M88" s="6"/>
    </row>
    <row r="89" spans="1:13" ht="60" x14ac:dyDescent="0.25">
      <c r="A89" s="31"/>
      <c r="B89" s="25"/>
      <c r="C89" s="25"/>
      <c r="D89" s="24"/>
      <c r="E89" s="22"/>
      <c r="F89" s="24"/>
      <c r="G89" s="24"/>
      <c r="H89" s="18" t="s">
        <v>128</v>
      </c>
      <c r="I89" s="19">
        <f>SUM(J89:L89)</f>
        <v>137480</v>
      </c>
      <c r="J89" s="19">
        <v>59580</v>
      </c>
      <c r="K89" s="19">
        <f>38950</f>
        <v>38950</v>
      </c>
      <c r="L89" s="19">
        <f>38950</f>
        <v>38950</v>
      </c>
      <c r="M89" s="6"/>
    </row>
    <row r="90" spans="1:13" ht="30" x14ac:dyDescent="0.25">
      <c r="A90" s="31"/>
      <c r="B90" s="25"/>
      <c r="C90" s="25"/>
      <c r="D90" s="23">
        <v>732</v>
      </c>
      <c r="E90" s="21" t="s">
        <v>24</v>
      </c>
      <c r="F90" s="23" t="s">
        <v>108</v>
      </c>
      <c r="G90" s="23">
        <v>611</v>
      </c>
      <c r="H90" s="18" t="s">
        <v>22</v>
      </c>
      <c r="I90" s="19">
        <f>SUM(J90:L90)</f>
        <v>20543</v>
      </c>
      <c r="J90" s="19">
        <v>8902.7999999999993</v>
      </c>
      <c r="K90" s="19">
        <f>5820.1</f>
        <v>5820.1</v>
      </c>
      <c r="L90" s="19">
        <f>5820.1</f>
        <v>5820.1</v>
      </c>
      <c r="M90" s="6"/>
    </row>
    <row r="91" spans="1:13" ht="60" x14ac:dyDescent="0.25">
      <c r="A91" s="22"/>
      <c r="B91" s="24"/>
      <c r="C91" s="24"/>
      <c r="D91" s="24"/>
      <c r="E91" s="22"/>
      <c r="F91" s="24"/>
      <c r="G91" s="24"/>
      <c r="H91" s="18" t="s">
        <v>127</v>
      </c>
      <c r="I91" s="19">
        <f>SUM(J91:L91)</f>
        <v>20543</v>
      </c>
      <c r="J91" s="19">
        <v>8902.7999999999993</v>
      </c>
      <c r="K91" s="19">
        <f>5820.1</f>
        <v>5820.1</v>
      </c>
      <c r="L91" s="19">
        <f>5820.1</f>
        <v>5820.1</v>
      </c>
      <c r="M91" s="6"/>
    </row>
    <row r="92" spans="1:13" ht="15" customHeight="1" x14ac:dyDescent="0.25">
      <c r="A92" s="48" t="s">
        <v>130</v>
      </c>
      <c r="B92" s="49"/>
      <c r="C92" s="49"/>
      <c r="D92" s="49"/>
      <c r="E92" s="49"/>
      <c r="F92" s="49"/>
      <c r="G92" s="50"/>
      <c r="H92" s="18" t="s">
        <v>18</v>
      </c>
      <c r="I92" s="19">
        <f>I83</f>
        <v>372008.6</v>
      </c>
      <c r="J92" s="19">
        <f>J83</f>
        <v>135565.1</v>
      </c>
      <c r="K92" s="19">
        <f>K83</f>
        <v>116946.5</v>
      </c>
      <c r="L92" s="19">
        <f>L83</f>
        <v>119497</v>
      </c>
      <c r="M92" s="6"/>
    </row>
    <row r="93" spans="1:13" ht="30" x14ac:dyDescent="0.25">
      <c r="A93" s="51"/>
      <c r="B93" s="52"/>
      <c r="C93" s="52"/>
      <c r="D93" s="52"/>
      <c r="E93" s="52"/>
      <c r="F93" s="52"/>
      <c r="G93" s="53"/>
      <c r="H93" s="18" t="s">
        <v>21</v>
      </c>
      <c r="I93" s="19">
        <f>I88</f>
        <v>137480</v>
      </c>
      <c r="J93" s="19">
        <f t="shared" ref="J93:L93" si="31">J88</f>
        <v>59580</v>
      </c>
      <c r="K93" s="19">
        <f t="shared" si="31"/>
        <v>38950</v>
      </c>
      <c r="L93" s="19">
        <f t="shared" si="31"/>
        <v>38950</v>
      </c>
      <c r="M93" s="6"/>
    </row>
    <row r="94" spans="1:13" ht="60" x14ac:dyDescent="0.25">
      <c r="A94" s="51"/>
      <c r="B94" s="52"/>
      <c r="C94" s="52"/>
      <c r="D94" s="52"/>
      <c r="E94" s="52"/>
      <c r="F94" s="52"/>
      <c r="G94" s="53"/>
      <c r="H94" s="18" t="s">
        <v>128</v>
      </c>
      <c r="I94" s="19">
        <f>I89</f>
        <v>137480</v>
      </c>
      <c r="J94" s="19">
        <f t="shared" ref="J94:L94" si="32">J89</f>
        <v>59580</v>
      </c>
      <c r="K94" s="19">
        <f t="shared" si="32"/>
        <v>38950</v>
      </c>
      <c r="L94" s="19">
        <f t="shared" si="32"/>
        <v>38950</v>
      </c>
      <c r="M94" s="6"/>
    </row>
    <row r="95" spans="1:13" ht="30" x14ac:dyDescent="0.25">
      <c r="A95" s="51"/>
      <c r="B95" s="52"/>
      <c r="C95" s="52"/>
      <c r="D95" s="52"/>
      <c r="E95" s="52"/>
      <c r="F95" s="52"/>
      <c r="G95" s="53"/>
      <c r="H95" s="18" t="s">
        <v>65</v>
      </c>
      <c r="I95" s="19">
        <f>I90+I86+I85</f>
        <v>234528.6</v>
      </c>
      <c r="J95" s="19">
        <f t="shared" ref="J95:L95" si="33">J90+J86+J85</f>
        <v>75985.100000000006</v>
      </c>
      <c r="K95" s="19">
        <f t="shared" si="33"/>
        <v>77996.5</v>
      </c>
      <c r="L95" s="19">
        <f t="shared" si="33"/>
        <v>80547</v>
      </c>
      <c r="M95" s="6"/>
    </row>
    <row r="96" spans="1:13" ht="60" x14ac:dyDescent="0.25">
      <c r="A96" s="54"/>
      <c r="B96" s="55"/>
      <c r="C96" s="55"/>
      <c r="D96" s="55"/>
      <c r="E96" s="55"/>
      <c r="F96" s="55"/>
      <c r="G96" s="56"/>
      <c r="H96" s="18" t="s">
        <v>127</v>
      </c>
      <c r="I96" s="19">
        <f>I91+I87</f>
        <v>233928.6</v>
      </c>
      <c r="J96" s="19">
        <f t="shared" ref="J96:L96" si="34">J91+J87</f>
        <v>75785.100000000006</v>
      </c>
      <c r="K96" s="19">
        <f t="shared" si="34"/>
        <v>77796.5</v>
      </c>
      <c r="L96" s="19">
        <f t="shared" si="34"/>
        <v>80347</v>
      </c>
      <c r="M96" s="6"/>
    </row>
    <row r="97" spans="1:13" ht="15" customHeight="1" x14ac:dyDescent="0.25">
      <c r="A97" s="37" t="s">
        <v>66</v>
      </c>
      <c r="B97" s="37"/>
      <c r="C97" s="37"/>
      <c r="D97" s="37"/>
      <c r="E97" s="37"/>
      <c r="F97" s="37"/>
      <c r="G97" s="37"/>
      <c r="H97" s="18" t="s">
        <v>11</v>
      </c>
      <c r="I97" s="19">
        <f>I99+I98+I101</f>
        <v>804733.29999999993</v>
      </c>
      <c r="J97" s="19">
        <f>J99+J98+J101</f>
        <v>362357.5</v>
      </c>
      <c r="K97" s="19">
        <f t="shared" ref="K97:L97" si="35">K99+K98+K101</f>
        <v>218224.3</v>
      </c>
      <c r="L97" s="19">
        <f t="shared" si="35"/>
        <v>224151.5</v>
      </c>
      <c r="M97" s="6"/>
    </row>
    <row r="98" spans="1:13" ht="30" x14ac:dyDescent="0.25">
      <c r="A98" s="37"/>
      <c r="B98" s="37"/>
      <c r="C98" s="37"/>
      <c r="D98" s="37"/>
      <c r="E98" s="37"/>
      <c r="F98" s="37"/>
      <c r="G98" s="37"/>
      <c r="H98" s="18" t="s">
        <v>20</v>
      </c>
      <c r="I98" s="19">
        <f>I20</f>
        <v>81270.5</v>
      </c>
      <c r="J98" s="19">
        <f>J20</f>
        <v>81270.5</v>
      </c>
      <c r="K98" s="19">
        <f>K20</f>
        <v>0</v>
      </c>
      <c r="L98" s="19">
        <f>L20</f>
        <v>0</v>
      </c>
      <c r="M98" s="6"/>
    </row>
    <row r="99" spans="1:13" ht="30" x14ac:dyDescent="0.25">
      <c r="A99" s="37"/>
      <c r="B99" s="37"/>
      <c r="C99" s="37"/>
      <c r="D99" s="37"/>
      <c r="E99" s="37"/>
      <c r="F99" s="37"/>
      <c r="G99" s="37"/>
      <c r="H99" s="18" t="s">
        <v>21</v>
      </c>
      <c r="I99" s="19">
        <f>I93+I21</f>
        <v>139138.6</v>
      </c>
      <c r="J99" s="19">
        <f>J93+J21</f>
        <v>61238.6</v>
      </c>
      <c r="K99" s="19">
        <f t="shared" ref="K99:L99" si="36">K93+K21</f>
        <v>38950</v>
      </c>
      <c r="L99" s="19">
        <f t="shared" si="36"/>
        <v>38950</v>
      </c>
      <c r="M99" s="6"/>
    </row>
    <row r="100" spans="1:13" ht="60" x14ac:dyDescent="0.25">
      <c r="A100" s="37"/>
      <c r="B100" s="37"/>
      <c r="C100" s="37"/>
      <c r="D100" s="37"/>
      <c r="E100" s="37"/>
      <c r="F100" s="37"/>
      <c r="G100" s="37"/>
      <c r="H100" s="18" t="s">
        <v>128</v>
      </c>
      <c r="I100" s="19">
        <f>I89</f>
        <v>137480</v>
      </c>
      <c r="J100" s="19">
        <f t="shared" ref="J100:L100" si="37">J89</f>
        <v>59580</v>
      </c>
      <c r="K100" s="19">
        <f>K89</f>
        <v>38950</v>
      </c>
      <c r="L100" s="19">
        <f t="shared" si="37"/>
        <v>38950</v>
      </c>
      <c r="M100" s="6"/>
    </row>
    <row r="101" spans="1:13" ht="30" x14ac:dyDescent="0.25">
      <c r="A101" s="37"/>
      <c r="B101" s="37"/>
      <c r="C101" s="37"/>
      <c r="D101" s="37"/>
      <c r="E101" s="37"/>
      <c r="F101" s="37"/>
      <c r="G101" s="37"/>
      <c r="H101" s="18" t="s">
        <v>22</v>
      </c>
      <c r="I101" s="19">
        <f>I95+I79+I70+I62+I52+I43+I31+I22</f>
        <v>584324.19999999995</v>
      </c>
      <c r="J101" s="19">
        <f>J95+J79+J70+J62+J52+J43+J31+J22</f>
        <v>219848.4</v>
      </c>
      <c r="K101" s="19">
        <f t="shared" ref="K101:L101" si="38">K95+K79+K70+K62+K52+K43+K31+K22</f>
        <v>179274.3</v>
      </c>
      <c r="L101" s="19">
        <f t="shared" si="38"/>
        <v>185201.5</v>
      </c>
      <c r="M101" s="6"/>
    </row>
    <row r="102" spans="1:13" ht="60" x14ac:dyDescent="0.25">
      <c r="A102" s="37"/>
      <c r="B102" s="37"/>
      <c r="C102" s="37"/>
      <c r="D102" s="37"/>
      <c r="E102" s="37"/>
      <c r="F102" s="37"/>
      <c r="G102" s="37"/>
      <c r="H102" s="18" t="s">
        <v>127</v>
      </c>
      <c r="I102" s="19">
        <f>I91+I87</f>
        <v>233928.6</v>
      </c>
      <c r="J102" s="19">
        <f t="shared" ref="J102:L102" si="39">J91+J87</f>
        <v>75785.100000000006</v>
      </c>
      <c r="K102" s="19">
        <f t="shared" si="39"/>
        <v>77796.5</v>
      </c>
      <c r="L102" s="19">
        <f t="shared" si="39"/>
        <v>80347</v>
      </c>
      <c r="M102" s="6"/>
    </row>
    <row r="103" spans="1:13" x14ac:dyDescent="0.25">
      <c r="M103" s="6"/>
    </row>
    <row r="104" spans="1:13" ht="48" customHeight="1" x14ac:dyDescent="0.25">
      <c r="B104" s="57" t="s">
        <v>72</v>
      </c>
      <c r="C104" s="57"/>
      <c r="D104" s="57"/>
      <c r="E104" s="57"/>
      <c r="F104" s="57"/>
      <c r="G104" s="57"/>
      <c r="J104" s="58" t="s">
        <v>73</v>
      </c>
      <c r="K104" s="58"/>
    </row>
  </sheetData>
  <mergeCells count="101">
    <mergeCell ref="D90:D91"/>
    <mergeCell ref="E90:E91"/>
    <mergeCell ref="F90:F91"/>
    <mergeCell ref="G90:G91"/>
    <mergeCell ref="A92:G96"/>
    <mergeCell ref="B104:G104"/>
    <mergeCell ref="A35:A36"/>
    <mergeCell ref="A72:L72"/>
    <mergeCell ref="A73:L73"/>
    <mergeCell ref="C67:C68"/>
    <mergeCell ref="B69:G70"/>
    <mergeCell ref="B42:G43"/>
    <mergeCell ref="C48:C50"/>
    <mergeCell ref="B51:G52"/>
    <mergeCell ref="A47:A48"/>
    <mergeCell ref="A66:A67"/>
    <mergeCell ref="A37:A38"/>
    <mergeCell ref="B37:B38"/>
    <mergeCell ref="A45:L45"/>
    <mergeCell ref="A46:L46"/>
    <mergeCell ref="A54:L54"/>
    <mergeCell ref="A83:A84"/>
    <mergeCell ref="J104:K104"/>
    <mergeCell ref="A82:L82"/>
    <mergeCell ref="A97:G102"/>
    <mergeCell ref="A74:A75"/>
    <mergeCell ref="B78:G79"/>
    <mergeCell ref="A61:G62"/>
    <mergeCell ref="A81:L81"/>
    <mergeCell ref="I4:L4"/>
    <mergeCell ref="A8:L8"/>
    <mergeCell ref="A55:L55"/>
    <mergeCell ref="A64:L64"/>
    <mergeCell ref="A65:L65"/>
    <mergeCell ref="C57:C60"/>
    <mergeCell ref="A56:A57"/>
    <mergeCell ref="B58:B59"/>
    <mergeCell ref="A58:A59"/>
    <mergeCell ref="A33:L33"/>
    <mergeCell ref="A63:L63"/>
    <mergeCell ref="A32:L32"/>
    <mergeCell ref="A44:L44"/>
    <mergeCell ref="A53:L53"/>
    <mergeCell ref="A34:L34"/>
    <mergeCell ref="A9:L10"/>
    <mergeCell ref="A11:L11"/>
    <mergeCell ref="A23:L23"/>
    <mergeCell ref="D16:D18"/>
    <mergeCell ref="H1:L1"/>
    <mergeCell ref="H2:L2"/>
    <mergeCell ref="A12:A13"/>
    <mergeCell ref="E16:E18"/>
    <mergeCell ref="A15:A18"/>
    <mergeCell ref="A24:L24"/>
    <mergeCell ref="A25:L25"/>
    <mergeCell ref="A26:A27"/>
    <mergeCell ref="B28:B29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B19:G22"/>
    <mergeCell ref="D86:D87"/>
    <mergeCell ref="E86:E87"/>
    <mergeCell ref="F86:F87"/>
    <mergeCell ref="G86:G87"/>
    <mergeCell ref="D88:D89"/>
    <mergeCell ref="D5:D6"/>
    <mergeCell ref="E5:E6"/>
    <mergeCell ref="B16:B18"/>
    <mergeCell ref="C28:C29"/>
    <mergeCell ref="B30:G31"/>
    <mergeCell ref="E88:E89"/>
    <mergeCell ref="F88:F89"/>
    <mergeCell ref="G88:G89"/>
    <mergeCell ref="B88:B91"/>
    <mergeCell ref="C88:C91"/>
    <mergeCell ref="C14:C18"/>
    <mergeCell ref="L28:L29"/>
    <mergeCell ref="D4:G4"/>
    <mergeCell ref="A28:A29"/>
    <mergeCell ref="J5:L5"/>
    <mergeCell ref="A88:A91"/>
    <mergeCell ref="D28:D29"/>
    <mergeCell ref="E28:E29"/>
    <mergeCell ref="F28:F29"/>
    <mergeCell ref="G28:G29"/>
    <mergeCell ref="H28:H29"/>
    <mergeCell ref="I28:I29"/>
    <mergeCell ref="J28:J29"/>
    <mergeCell ref="K28:K29"/>
    <mergeCell ref="A71:L71"/>
    <mergeCell ref="A80:L80"/>
    <mergeCell ref="A86:A87"/>
    <mergeCell ref="B86:B87"/>
    <mergeCell ref="C86:C87"/>
  </mergeCells>
  <printOptions horizontalCentered="1" verticalCentered="1"/>
  <pageMargins left="7.874015748031496E-2" right="7.874015748031496E-2" top="0.15748031496062992" bottom="0.15748031496062992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Назарова Наталья Валентиновна</cp:lastModifiedBy>
  <cp:lastPrinted>2023-01-23T07:32:42Z</cp:lastPrinted>
  <dcterms:created xsi:type="dcterms:W3CDTF">2021-11-18T08:06:49Z</dcterms:created>
  <dcterms:modified xsi:type="dcterms:W3CDTF">2023-01-23T07:36:21Z</dcterms:modified>
</cp:coreProperties>
</file>