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1\12\P_720_O\"/>
    </mc:Choice>
  </mc:AlternateContent>
  <bookViews>
    <workbookView xWindow="-120" yWindow="-120" windowWidth="20730" windowHeight="11160" activeTab="2"/>
  </bookViews>
  <sheets>
    <sheet name="Пр 1" sheetId="2" r:id="rId1"/>
    <sheet name="Пр 2" sheetId="4" r:id="rId2"/>
    <sheet name="Пр 3 " sheetId="6" r:id="rId3"/>
    <sheet name="пр 4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9" i="2"/>
  <c r="J28" i="2" s="1"/>
  <c r="L9" i="2" l="1"/>
  <c r="K9" i="2"/>
  <c r="J27" i="4" l="1"/>
  <c r="J13" i="4" l="1"/>
  <c r="J20" i="2" l="1"/>
  <c r="J26" i="2" s="1"/>
  <c r="J12" i="4" l="1"/>
  <c r="J20" i="4"/>
  <c r="J23" i="4" l="1"/>
  <c r="J22" i="4" s="1"/>
  <c r="K11" i="4" l="1"/>
  <c r="L11" i="4"/>
  <c r="K25" i="4" l="1"/>
  <c r="L25" i="4"/>
  <c r="K16" i="4"/>
  <c r="L16" i="4"/>
  <c r="K12" i="4"/>
  <c r="L12" i="4"/>
  <c r="K13" i="4"/>
  <c r="L13" i="4"/>
  <c r="J10" i="4"/>
  <c r="K37" i="2" l="1"/>
  <c r="L37" i="2"/>
  <c r="K23" i="4" l="1"/>
  <c r="L23" i="4"/>
  <c r="J46" i="2" l="1"/>
  <c r="J37" i="2"/>
  <c r="K27" i="2" l="1"/>
  <c r="L27" i="2"/>
  <c r="K26" i="2"/>
  <c r="L26" i="2"/>
  <c r="E43" i="2" l="1"/>
  <c r="J42" i="2" l="1"/>
  <c r="E42" i="2"/>
  <c r="L33" i="4" l="1"/>
  <c r="K33" i="4"/>
  <c r="J33" i="4"/>
  <c r="L22" i="4"/>
  <c r="K22" i="4"/>
  <c r="L18" i="4"/>
  <c r="J18" i="4"/>
  <c r="K18" i="4"/>
  <c r="L14" i="4"/>
  <c r="K14" i="4"/>
  <c r="J14" i="4"/>
  <c r="J9" i="4" s="1"/>
  <c r="L10" i="4"/>
  <c r="K10" i="4"/>
  <c r="K9" i="4" l="1"/>
  <c r="L9" i="4"/>
  <c r="L35" i="4" s="1"/>
  <c r="L36" i="4" s="1"/>
  <c r="L47" i="2" s="1"/>
  <c r="L28" i="2"/>
  <c r="K28" i="2"/>
  <c r="J35" i="4"/>
  <c r="J36" i="4" s="1"/>
  <c r="K35" i="4"/>
  <c r="K36" i="4" s="1"/>
  <c r="K47" i="2" s="1"/>
  <c r="J47" i="2" l="1"/>
  <c r="M47" i="2" s="1"/>
  <c r="K9" i="6"/>
  <c r="K12" i="6" s="1"/>
  <c r="K13" i="6" s="1"/>
  <c r="K48" i="2" s="1"/>
  <c r="K42" i="2"/>
  <c r="L42" i="2"/>
  <c r="L9" i="6"/>
  <c r="L12" i="6" s="1"/>
  <c r="L13" i="6" s="1"/>
  <c r="L48" i="2" s="1"/>
  <c r="J9" i="6"/>
  <c r="J12" i="6" s="1"/>
  <c r="M42" i="2" l="1"/>
  <c r="J13" i="6"/>
  <c r="K43" i="2"/>
  <c r="L43" i="2"/>
  <c r="J43" i="2"/>
  <c r="J52" i="2" s="1"/>
  <c r="J48" i="2" l="1"/>
  <c r="J49" i="2" s="1"/>
  <c r="J35" i="2"/>
  <c r="J44" i="2" s="1"/>
  <c r="M48" i="2"/>
  <c r="M43" i="2"/>
  <c r="K19" i="2"/>
  <c r="K25" i="2" s="1"/>
  <c r="L19" i="2"/>
  <c r="L25" i="2" s="1"/>
  <c r="J19" i="2"/>
  <c r="J25" i="2" s="1"/>
  <c r="J40" i="2" l="1"/>
  <c r="L35" i="2"/>
  <c r="L40" i="2" s="1"/>
  <c r="L46" i="2"/>
  <c r="K35" i="2"/>
  <c r="K40" i="2" s="1"/>
  <c r="K46" i="2"/>
  <c r="K49" i="2" l="1"/>
  <c r="K50" i="2" s="1"/>
  <c r="K52" i="2"/>
  <c r="L49" i="2"/>
  <c r="L50" i="2" s="1"/>
  <c r="L52" i="2"/>
  <c r="K44" i="2"/>
  <c r="M35" i="2"/>
  <c r="M46" i="2"/>
  <c r="M52" i="2" s="1"/>
  <c r="L44" i="2"/>
  <c r="M44" i="2" l="1"/>
  <c r="M49" i="2"/>
  <c r="J50" i="2"/>
  <c r="M50" i="2" s="1"/>
</calcChain>
</file>

<file path=xl/sharedStrings.xml><?xml version="1.0" encoding="utf-8"?>
<sst xmlns="http://schemas.openxmlformats.org/spreadsheetml/2006/main" count="352" uniqueCount="178">
  <si>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</si>
  <si>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</si>
  <si>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</si>
  <si>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</si>
  <si>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</si>
  <si>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</si>
  <si>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</si>
  <si>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</si>
  <si>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</si>
  <si>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</si>
  <si>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</si>
  <si>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</si>
  <si>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</si>
  <si>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</si>
  <si>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</si>
  <si>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</si>
  <si>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</si>
  <si>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</si>
  <si>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</si>
  <si>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</si>
  <si>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</si>
  <si>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</si>
  <si>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</si>
  <si>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</si>
  <si>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</si>
  <si>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</si>
  <si>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</si>
  <si>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</si>
  <si>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</si>
  <si>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</si>
  <si>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</si>
  <si>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</si>
  <si>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</si>
  <si>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</si>
  <si>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</si>
  <si>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</si>
  <si>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</si>
  <si>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</si>
  <si>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</si>
  <si>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</si>
  <si>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</si>
  <si>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</si>
  <si>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</si>
  <si>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</si>
  <si>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</si>
  <si>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</si>
  <si>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</si>
  <si>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</si>
  <si>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</si>
  <si>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</si>
  <si>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</si>
  <si>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</si>
  <si>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</si>
  <si>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</si>
  <si>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</si>
  <si>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</si>
  <si>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</si>
  <si>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</si>
  <si>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</si>
  <si>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</si>
  <si>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</si>
  <si>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</si>
  <si>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</si>
  <si>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</si>
  <si>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</si>
  <si>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</si>
  <si>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</si>
  <si>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</si>
  <si>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</si>
  <si>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</si>
  <si>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</si>
  <si>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</si>
  <si>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</si>
  <si>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</si>
  <si>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</si>
  <si>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</si>
  <si>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</si>
  <si>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</si>
  <si>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</si>
  <si>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</si>
  <si>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</si>
  <si>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</si>
  <si>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</si>
  <si>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</si>
  <si>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</si>
  <si>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</si>
  <si>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</si>
  <si>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</si>
  <si>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</si>
  <si>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</si>
  <si>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</si>
  <si>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</si>
  <si>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</si>
  <si>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</si>
  <si>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</si>
  <si>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</si>
  <si>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</si>
  <si>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</si>
  <si>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</si>
  <si>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</si>
  <si>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</si>
  <si>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</si>
  <si>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</si>
  <si>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</si>
  <si>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</si>
  <si>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</si>
  <si>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</si>
  <si>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</si>
  <si>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</si>
  <si>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</si>
  <si>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</si>
  <si>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</si>
  <si>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</si>
  <si>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</si>
  <si>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</si>
  <si>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</si>
  <si>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</si>
  <si>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</si>
  <si>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</si>
  <si>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</si>
  <si>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</si>
  <si>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</si>
  <si>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</si>
  <si>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</si>
  <si>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</si>
  <si>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</si>
  <si>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</si>
  <si>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</si>
  <si>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</si>
  <si>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</si>
  <si>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</si>
  <si>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</si>
  <si>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</si>
  <si>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</si>
  <si>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</si>
  <si>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</si>
  <si>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местный бюджет</t>
  </si>
  <si>
    <t>всего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</si>
  <si>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</si>
  <si>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</si>
  <si>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</si>
  <si>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</si>
  <si>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</si>
  <si>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</si>
  <si>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</si>
  <si>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</si>
  <si>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</si>
  <si>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</si>
  <si>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</si>
  <si>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</si>
  <si>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</si>
  <si>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</si>
  <si>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</si>
  <si>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</si>
  <si>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</si>
  <si>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</si>
  <si>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</si>
  <si>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</si>
  <si>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2021-2023 гг.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</si>
  <si>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2021-2023 годы</t>
  </si>
  <si>
    <t>Приложение 3 к муниципальной  программе округа Муром «Муниципальное управление»  на 2021-2023 гг.</t>
  </si>
  <si>
    <t>Приложение 2
к муниципальной  программе округа Муром 
«Муниципальное управление»  на 2021-2023 гг.</t>
  </si>
  <si>
    <t>Приложение 4 к муниципальной  программе округа Муром «Муниципальное управление»  на 2021-2023 гг.</t>
  </si>
  <si>
    <t>0304</t>
  </si>
  <si>
    <t>Работа 1. Осуществление экскурсионного обслуживания</t>
  </si>
  <si>
    <t>3.4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</si>
  <si>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</si>
  <si>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</si>
  <si>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</si>
  <si>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0505</t>
  </si>
  <si>
    <t>1010171990</t>
  </si>
  <si>
    <t>1.5</t>
  </si>
  <si>
    <t>Исполнение мероприятий по созданию благоприятных условий по развитию туризма</t>
  </si>
  <si>
    <t>Отдел туризма Администрации округа Муром</t>
  </si>
  <si>
    <t>Количество реализованных муниципальным образованием проектов по созданию благоприятных условий по развитию туризма, ед.</t>
  </si>
  <si>
    <t>Количество вновь созданных рабочих мест (включая вновь зарегистрированных индивидуальных предпринимателей, самозанятых), ед.</t>
  </si>
  <si>
    <t>Туристский поток, тыс. чел.</t>
  </si>
  <si>
    <t>Объем платных туристских услуг, оказываемых предприятиями сферы туризма, гостиницами и аналогичными средствами размещения,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</si>
</sst>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6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top" shrinkToFit="1"/>
    </xf>
    <xf numFmtId="49" fontId="5" fillId="2" borderId="5" xfId="0" applyNumberFormat="1" applyFont="1" applyFill="1" applyBorder="1" applyAlignment="1">
      <alignment horizontal="center" vertical="top" shrinkToFit="1"/>
    </xf>
    <xf numFmtId="0" fontId="6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C21" sqref="C21"/>
    </sheetView>
  </sheetViews>
  <sheetFormatPr defaultRowHeight="15" x14ac:dyDescent="0.25"/>
  <cols>
    <col min="1" max="1" width="4.140625" customWidth="1"/>
    <col min="2" max="2" width="19.85546875" customWidth="1"/>
    <col min="3" max="3" width="14" customWidth="1"/>
    <col min="4" max="4" width="6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2" width="9.140625" customWidth="1"/>
    <col min="13" max="13" width="18" customWidth="1"/>
    <col min="14" max="16" width="6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54" t="s">
        <v>158</v>
      </c>
      <c r="L1" s="54"/>
      <c r="M1" s="54"/>
      <c r="N1" s="54"/>
      <c r="O1" s="54"/>
      <c r="P1" s="54"/>
    </row>
    <row r="2" spans="1:16" ht="35.25" customHeight="1" x14ac:dyDescent="0.2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6.75" customHeight="1" x14ac:dyDescent="0.25"/>
    <row r="4" spans="1:16" ht="33" customHeight="1" x14ac:dyDescent="0.25">
      <c r="A4" s="51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/>
      <c r="G4" s="51"/>
      <c r="H4" s="51"/>
      <c r="I4" s="56" t="s">
        <v>9</v>
      </c>
      <c r="J4" s="51" t="s">
        <v>10</v>
      </c>
      <c r="K4" s="51"/>
      <c r="L4" s="51"/>
      <c r="M4" s="51" t="s">
        <v>11</v>
      </c>
      <c r="N4" s="51">
        <v>2021</v>
      </c>
      <c r="O4" s="51">
        <v>2022</v>
      </c>
      <c r="P4" s="51">
        <v>2023</v>
      </c>
    </row>
    <row r="5" spans="1:16" x14ac:dyDescent="0.25">
      <c r="A5" s="51"/>
      <c r="B5" s="51"/>
      <c r="C5" s="51"/>
      <c r="D5" s="51"/>
      <c r="E5" s="51" t="s">
        <v>12</v>
      </c>
      <c r="F5" s="2" t="s">
        <v>13</v>
      </c>
      <c r="G5" s="51" t="s">
        <v>15</v>
      </c>
      <c r="H5" s="51" t="s">
        <v>16</v>
      </c>
      <c r="I5" s="57"/>
      <c r="J5" s="48">
        <v>2021</v>
      </c>
      <c r="K5" s="48">
        <v>2022</v>
      </c>
      <c r="L5" s="48">
        <v>2023</v>
      </c>
      <c r="M5" s="51"/>
      <c r="N5" s="51"/>
      <c r="O5" s="51"/>
      <c r="P5" s="51"/>
    </row>
    <row r="6" spans="1:16" ht="15" customHeight="1" x14ac:dyDescent="0.25">
      <c r="A6" s="51"/>
      <c r="B6" s="51"/>
      <c r="C6" s="51"/>
      <c r="D6" s="51"/>
      <c r="E6" s="51"/>
      <c r="F6" s="2" t="s">
        <v>14</v>
      </c>
      <c r="G6" s="51"/>
      <c r="H6" s="51"/>
      <c r="I6" s="58"/>
      <c r="J6" s="49"/>
      <c r="K6" s="49"/>
      <c r="L6" s="49"/>
      <c r="M6" s="51"/>
      <c r="N6" s="51"/>
      <c r="O6" s="51"/>
      <c r="P6" s="51"/>
    </row>
    <row r="7" spans="1:16" ht="26.25" customHeight="1" x14ac:dyDescent="0.25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6.5" customHeight="1" x14ac:dyDescent="0.25">
      <c r="A8" s="50" t="s">
        <v>81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J10+J11+J13+J12+J14</f>
        <v>48883.81</v>
      </c>
      <c r="K9" s="17">
        <f>K10+K11+K13+K12</f>
        <v>34312.699999999997</v>
      </c>
      <c r="L9" s="17">
        <f>L10+L11+L13+L12</f>
        <v>34312.699999999997</v>
      </c>
      <c r="M9" s="67" t="s">
        <v>89</v>
      </c>
      <c r="N9" s="52">
        <v>2</v>
      </c>
      <c r="O9" s="52">
        <v>2</v>
      </c>
      <c r="P9" s="52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1749.3</v>
      </c>
      <c r="K10" s="11">
        <v>1743.2</v>
      </c>
      <c r="L10" s="11">
        <v>1743.2</v>
      </c>
      <c r="M10" s="68"/>
      <c r="N10" s="53"/>
      <c r="O10" s="53"/>
      <c r="P10" s="53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33514.1</v>
      </c>
      <c r="K11" s="11">
        <v>31402.799999999999</v>
      </c>
      <c r="L11" s="11">
        <v>31402.799999999999</v>
      </c>
      <c r="M11" s="68"/>
      <c r="N11" s="53"/>
      <c r="O11" s="53"/>
      <c r="P11" s="53"/>
    </row>
    <row r="12" spans="1:16" ht="76.5" customHeight="1" x14ac:dyDescent="0.25">
      <c r="A12" s="4" t="s">
        <v>149</v>
      </c>
      <c r="B12" s="6" t="s">
        <v>145</v>
      </c>
      <c r="C12" s="6" t="s">
        <v>146</v>
      </c>
      <c r="D12" s="7"/>
      <c r="E12" s="8" t="s">
        <v>26</v>
      </c>
      <c r="F12" s="8" t="s">
        <v>140</v>
      </c>
      <c r="G12" s="8" t="s">
        <v>147</v>
      </c>
      <c r="H12" s="10" t="s">
        <v>98</v>
      </c>
      <c r="I12" s="9" t="s">
        <v>37</v>
      </c>
      <c r="J12" s="39">
        <v>1015</v>
      </c>
      <c r="K12" s="39">
        <v>1015</v>
      </c>
      <c r="L12" s="39">
        <v>1015</v>
      </c>
      <c r="M12" s="68"/>
      <c r="N12" s="7"/>
      <c r="O12" s="7"/>
      <c r="P12" s="5"/>
    </row>
    <row r="13" spans="1:16" ht="76.5" customHeight="1" x14ac:dyDescent="0.25">
      <c r="A13" s="4" t="s">
        <v>144</v>
      </c>
      <c r="B13" s="6" t="s">
        <v>145</v>
      </c>
      <c r="C13" s="6" t="s">
        <v>146</v>
      </c>
      <c r="D13" s="7"/>
      <c r="E13" s="8" t="s">
        <v>26</v>
      </c>
      <c r="F13" s="8" t="s">
        <v>140</v>
      </c>
      <c r="G13" s="8" t="s">
        <v>148</v>
      </c>
      <c r="H13" s="10" t="s">
        <v>98</v>
      </c>
      <c r="I13" s="9" t="s">
        <v>30</v>
      </c>
      <c r="J13" s="39">
        <v>151.69999999999999</v>
      </c>
      <c r="K13" s="39">
        <v>151.69999999999999</v>
      </c>
      <c r="L13" s="39">
        <v>151.69999999999999</v>
      </c>
      <c r="M13" s="68"/>
      <c r="N13" s="7"/>
      <c r="O13" s="7"/>
      <c r="P13" s="5"/>
    </row>
    <row r="14" spans="1:16" ht="117" customHeight="1" x14ac:dyDescent="0.25">
      <c r="A14" s="69" t="s">
        <v>171</v>
      </c>
      <c r="B14" s="70" t="s">
        <v>172</v>
      </c>
      <c r="C14" s="70" t="s">
        <v>173</v>
      </c>
      <c r="D14" s="71"/>
      <c r="E14" s="72" t="s">
        <v>26</v>
      </c>
      <c r="F14" s="72" t="s">
        <v>140</v>
      </c>
      <c r="G14" s="72" t="s">
        <v>170</v>
      </c>
      <c r="H14" s="69" t="s">
        <v>111</v>
      </c>
      <c r="I14" s="73" t="s">
        <v>30</v>
      </c>
      <c r="J14" s="74">
        <v>12453.71</v>
      </c>
      <c r="K14" s="75">
        <v>0</v>
      </c>
      <c r="L14" s="75">
        <v>0</v>
      </c>
      <c r="M14" s="43" t="s">
        <v>174</v>
      </c>
      <c r="N14" s="44">
        <v>5</v>
      </c>
      <c r="O14" s="44">
        <v>0</v>
      </c>
      <c r="P14" s="45">
        <v>0</v>
      </c>
    </row>
    <row r="15" spans="1:16" ht="97.5" customHeight="1" x14ac:dyDescent="0.25">
      <c r="A15" s="69"/>
      <c r="B15" s="70"/>
      <c r="C15" s="70"/>
      <c r="D15" s="71"/>
      <c r="E15" s="72"/>
      <c r="F15" s="72"/>
      <c r="G15" s="72"/>
      <c r="H15" s="69"/>
      <c r="I15" s="73"/>
      <c r="J15" s="74"/>
      <c r="K15" s="75"/>
      <c r="L15" s="75"/>
      <c r="M15" s="43" t="s">
        <v>175</v>
      </c>
      <c r="N15" s="44">
        <v>3</v>
      </c>
      <c r="O15" s="44">
        <v>0</v>
      </c>
      <c r="P15" s="45">
        <v>0</v>
      </c>
    </row>
    <row r="16" spans="1:16" ht="40.5" customHeight="1" x14ac:dyDescent="0.25">
      <c r="A16" s="69"/>
      <c r="B16" s="70"/>
      <c r="C16" s="70"/>
      <c r="D16" s="71"/>
      <c r="E16" s="72"/>
      <c r="F16" s="72"/>
      <c r="G16" s="72"/>
      <c r="H16" s="69"/>
      <c r="I16" s="73"/>
      <c r="J16" s="74"/>
      <c r="K16" s="75"/>
      <c r="L16" s="75"/>
      <c r="M16" s="43" t="s">
        <v>176</v>
      </c>
      <c r="N16" s="44">
        <v>200</v>
      </c>
      <c r="O16" s="44">
        <v>0</v>
      </c>
      <c r="P16" s="45">
        <v>0</v>
      </c>
    </row>
    <row r="17" spans="1:16" ht="130.5" customHeight="1" x14ac:dyDescent="0.25">
      <c r="A17" s="69"/>
      <c r="B17" s="70"/>
      <c r="C17" s="70"/>
      <c r="D17" s="71"/>
      <c r="E17" s="72"/>
      <c r="F17" s="72"/>
      <c r="G17" s="72"/>
      <c r="H17" s="69"/>
      <c r="I17" s="73"/>
      <c r="J17" s="74"/>
      <c r="K17" s="75"/>
      <c r="L17" s="75"/>
      <c r="M17" s="43" t="s">
        <v>177</v>
      </c>
      <c r="N17" s="44">
        <v>128</v>
      </c>
      <c r="O17" s="44">
        <v>0</v>
      </c>
      <c r="P17" s="45">
        <v>0</v>
      </c>
    </row>
    <row r="18" spans="1:16" ht="55.5" customHeight="1" x14ac:dyDescent="0.25">
      <c r="A18" s="50" t="s">
        <v>79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133.5" customHeight="1" x14ac:dyDescent="0.25">
      <c r="A19" s="13" t="s">
        <v>22</v>
      </c>
      <c r="B19" s="13" t="s">
        <v>105</v>
      </c>
      <c r="C19" s="13" t="s">
        <v>46</v>
      </c>
      <c r="D19" s="13"/>
      <c r="E19" s="14" t="s">
        <v>26</v>
      </c>
      <c r="F19" s="14" t="s">
        <v>31</v>
      </c>
      <c r="G19" s="14" t="s">
        <v>35</v>
      </c>
      <c r="H19" s="15" t="s">
        <v>29</v>
      </c>
      <c r="I19" s="16"/>
      <c r="J19" s="17">
        <f>SUM(J20:J23)</f>
        <v>6289.3</v>
      </c>
      <c r="K19" s="17">
        <f>SUM(K20:K23)</f>
        <v>6326.3</v>
      </c>
      <c r="L19" s="17">
        <f>SUM(L20:L23)</f>
        <v>6107</v>
      </c>
      <c r="M19" s="13"/>
      <c r="N19" s="13"/>
      <c r="O19" s="13"/>
      <c r="P19" s="13"/>
    </row>
    <row r="20" spans="1:16" ht="123.75" customHeight="1" x14ac:dyDescent="0.25">
      <c r="A20" s="4" t="s">
        <v>23</v>
      </c>
      <c r="B20" s="3" t="s">
        <v>0</v>
      </c>
      <c r="C20" s="6" t="s">
        <v>1</v>
      </c>
      <c r="D20" s="7"/>
      <c r="E20" s="8" t="s">
        <v>26</v>
      </c>
      <c r="F20" s="8" t="s">
        <v>163</v>
      </c>
      <c r="G20" s="8" t="s">
        <v>40</v>
      </c>
      <c r="H20" s="10" t="s">
        <v>29</v>
      </c>
      <c r="I20" s="9" t="s">
        <v>36</v>
      </c>
      <c r="J20" s="11">
        <f>4195+136</f>
        <v>4331</v>
      </c>
      <c r="K20" s="11">
        <v>4273</v>
      </c>
      <c r="L20" s="11">
        <v>4195</v>
      </c>
      <c r="M20" s="18" t="s">
        <v>112</v>
      </c>
      <c r="N20" s="24">
        <v>12000</v>
      </c>
      <c r="O20" s="24">
        <v>12000</v>
      </c>
      <c r="P20" s="24">
        <v>12000</v>
      </c>
    </row>
    <row r="21" spans="1:16" ht="92.25" customHeight="1" x14ac:dyDescent="0.25">
      <c r="A21" s="4" t="s">
        <v>24</v>
      </c>
      <c r="B21" s="3" t="s">
        <v>2</v>
      </c>
      <c r="C21" s="6" t="s">
        <v>47</v>
      </c>
      <c r="D21" s="7"/>
      <c r="E21" s="8" t="s">
        <v>26</v>
      </c>
      <c r="F21" s="8" t="s">
        <v>28</v>
      </c>
      <c r="G21" s="8">
        <v>1010270010</v>
      </c>
      <c r="H21" s="10" t="s">
        <v>29</v>
      </c>
      <c r="I21" s="9" t="s">
        <v>37</v>
      </c>
      <c r="J21" s="11">
        <v>973.9</v>
      </c>
      <c r="K21" s="11">
        <v>957.2</v>
      </c>
      <c r="L21" s="11">
        <v>957.2</v>
      </c>
      <c r="M21" s="18" t="s">
        <v>91</v>
      </c>
      <c r="N21" s="47">
        <v>650</v>
      </c>
      <c r="O21" s="47">
        <v>650</v>
      </c>
      <c r="P21" s="47">
        <v>650</v>
      </c>
    </row>
    <row r="22" spans="1:16" ht="104.25" customHeight="1" x14ac:dyDescent="0.25">
      <c r="A22" s="4" t="s">
        <v>25</v>
      </c>
      <c r="B22" s="3" t="s">
        <v>3</v>
      </c>
      <c r="C22" s="6" t="s">
        <v>45</v>
      </c>
      <c r="D22" s="7"/>
      <c r="E22" s="8" t="s">
        <v>26</v>
      </c>
      <c r="F22" s="8" t="s">
        <v>28</v>
      </c>
      <c r="G22" s="8" t="s">
        <v>38</v>
      </c>
      <c r="H22" s="10" t="s">
        <v>29</v>
      </c>
      <c r="I22" s="9" t="s">
        <v>37</v>
      </c>
      <c r="J22" s="11">
        <v>970.6</v>
      </c>
      <c r="K22" s="11">
        <v>953.3</v>
      </c>
      <c r="L22" s="11">
        <v>953.3</v>
      </c>
      <c r="M22" s="18" t="s">
        <v>90</v>
      </c>
      <c r="N22" s="47">
        <v>500</v>
      </c>
      <c r="O22" s="47">
        <v>500</v>
      </c>
      <c r="P22" s="47">
        <v>500</v>
      </c>
    </row>
    <row r="23" spans="1:16" ht="132" customHeight="1" x14ac:dyDescent="0.25">
      <c r="A23" s="4" t="s">
        <v>150</v>
      </c>
      <c r="B23" s="3" t="s">
        <v>151</v>
      </c>
      <c r="C23" s="3" t="s">
        <v>152</v>
      </c>
      <c r="D23" s="3"/>
      <c r="E23" s="8" t="s">
        <v>26</v>
      </c>
      <c r="F23" s="8" t="s">
        <v>153</v>
      </c>
      <c r="G23" s="8" t="s">
        <v>154</v>
      </c>
      <c r="H23" s="10" t="s">
        <v>98</v>
      </c>
      <c r="I23" s="9" t="s">
        <v>36</v>
      </c>
      <c r="J23" s="11">
        <v>13.8</v>
      </c>
      <c r="K23" s="11">
        <v>142.80000000000001</v>
      </c>
      <c r="L23" s="11">
        <v>1.5</v>
      </c>
      <c r="M23" s="3"/>
      <c r="N23" s="9"/>
      <c r="O23" s="9"/>
      <c r="P23" s="38"/>
    </row>
    <row r="25" spans="1:16" ht="15.75" customHeight="1" x14ac:dyDescent="0.25">
      <c r="A25" s="61" t="s">
        <v>100</v>
      </c>
      <c r="B25" s="62"/>
      <c r="C25" s="62"/>
      <c r="D25" s="62"/>
      <c r="E25" s="62"/>
      <c r="F25" s="62"/>
      <c r="G25" s="62"/>
      <c r="H25" s="62"/>
      <c r="I25" s="63"/>
      <c r="J25" s="11">
        <f>J9+J19</f>
        <v>55173.11</v>
      </c>
      <c r="K25" s="11">
        <f>K9+K19</f>
        <v>40639</v>
      </c>
      <c r="L25" s="11">
        <f>L9+L19</f>
        <v>40419.699999999997</v>
      </c>
      <c r="M25" s="22"/>
      <c r="N25" s="19"/>
      <c r="O25" s="19"/>
      <c r="P25" s="5"/>
    </row>
    <row r="26" spans="1:16" ht="15.75" customHeight="1" x14ac:dyDescent="0.25">
      <c r="A26" s="61" t="s">
        <v>103</v>
      </c>
      <c r="B26" s="62"/>
      <c r="C26" s="62"/>
      <c r="D26" s="62"/>
      <c r="E26" s="62"/>
      <c r="F26" s="62"/>
      <c r="G26" s="62"/>
      <c r="H26" s="62"/>
      <c r="I26" s="63"/>
      <c r="J26" s="11">
        <f>J20+J23</f>
        <v>4344.8</v>
      </c>
      <c r="K26" s="11">
        <f t="shared" ref="K26:L26" si="0">K20+K23</f>
        <v>4415.8</v>
      </c>
      <c r="L26" s="11">
        <f t="shared" si="0"/>
        <v>4196.5</v>
      </c>
      <c r="M26" s="22"/>
      <c r="N26" s="19"/>
      <c r="O26" s="19"/>
      <c r="P26" s="5"/>
    </row>
    <row r="27" spans="1:16" ht="15.75" customHeight="1" x14ac:dyDescent="0.25">
      <c r="A27" s="61" t="s">
        <v>101</v>
      </c>
      <c r="B27" s="62"/>
      <c r="C27" s="62"/>
      <c r="D27" s="62"/>
      <c r="E27" s="62"/>
      <c r="F27" s="62"/>
      <c r="G27" s="62"/>
      <c r="H27" s="62"/>
      <c r="I27" s="63"/>
      <c r="J27" s="11">
        <f>J22+J21+J12</f>
        <v>2959.5</v>
      </c>
      <c r="K27" s="11">
        <f t="shared" ref="K27:L27" si="1">K22+K21+K12</f>
        <v>2925.5</v>
      </c>
      <c r="L27" s="11">
        <f t="shared" si="1"/>
        <v>2925.5</v>
      </c>
      <c r="M27" s="22"/>
      <c r="N27" s="19"/>
      <c r="O27" s="19"/>
      <c r="P27" s="5"/>
    </row>
    <row r="28" spans="1:16" ht="17.25" customHeight="1" x14ac:dyDescent="0.25">
      <c r="A28" s="61" t="s">
        <v>102</v>
      </c>
      <c r="B28" s="62"/>
      <c r="C28" s="62"/>
      <c r="D28" s="62"/>
      <c r="E28" s="62"/>
      <c r="F28" s="62"/>
      <c r="G28" s="62"/>
      <c r="H28" s="62"/>
      <c r="I28" s="63"/>
      <c r="J28" s="11">
        <f>J9-J12</f>
        <v>47868.81</v>
      </c>
      <c r="K28" s="11">
        <f>K9-K12</f>
        <v>33297.699999999997</v>
      </c>
      <c r="L28" s="11">
        <f>L9-L12</f>
        <v>33297.699999999997</v>
      </c>
      <c r="M28" s="22"/>
      <c r="N28" s="19"/>
      <c r="O28" s="19"/>
      <c r="P28" s="5"/>
    </row>
    <row r="29" spans="1:16" ht="17.2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30"/>
      <c r="N29" s="31"/>
      <c r="O29" s="31"/>
      <c r="P29" s="32"/>
    </row>
    <row r="30" spans="1:16" ht="15" customHeight="1" x14ac:dyDescent="0.25">
      <c r="A30" s="64" t="s">
        <v>135</v>
      </c>
      <c r="B30" s="64"/>
      <c r="C30" s="64"/>
      <c r="D30" s="64"/>
      <c r="E30" s="64"/>
      <c r="F30" s="64"/>
      <c r="G30" s="64"/>
      <c r="I30" s="65"/>
      <c r="J30" s="65"/>
      <c r="K30" s="65"/>
      <c r="M30" s="66" t="s">
        <v>134</v>
      </c>
      <c r="N30" s="66"/>
      <c r="O30" s="66"/>
    </row>
    <row r="31" spans="1:16" ht="15" customHeight="1" x14ac:dyDescent="0.25">
      <c r="A31" s="34"/>
      <c r="B31" s="34"/>
      <c r="C31" s="34"/>
      <c r="D31" s="34"/>
      <c r="E31" s="34"/>
      <c r="F31" s="34"/>
      <c r="G31" s="34"/>
      <c r="I31" s="37"/>
      <c r="J31" s="37"/>
      <c r="K31" s="37"/>
      <c r="M31" s="35"/>
      <c r="N31" s="35"/>
      <c r="O31" s="35"/>
    </row>
    <row r="32" spans="1:16" ht="15" customHeight="1" x14ac:dyDescent="0.25">
      <c r="A32" s="34"/>
      <c r="B32" s="34"/>
      <c r="C32" s="34"/>
      <c r="D32" s="34"/>
      <c r="E32" s="34"/>
      <c r="F32" s="34"/>
      <c r="G32" s="34"/>
      <c r="I32" s="37"/>
      <c r="J32" s="37"/>
      <c r="K32" s="37"/>
      <c r="M32" s="35"/>
      <c r="N32" s="35"/>
      <c r="O32" s="35"/>
    </row>
    <row r="33" spans="1:16" ht="134.25" customHeight="1" x14ac:dyDescent="0.25">
      <c r="A33" s="34"/>
      <c r="B33" s="34"/>
      <c r="C33" s="34"/>
      <c r="D33" s="34"/>
      <c r="E33" s="34"/>
      <c r="F33" s="34"/>
      <c r="G33" s="34"/>
      <c r="I33" s="37"/>
      <c r="J33" s="37"/>
      <c r="K33" s="37"/>
      <c r="M33" s="35"/>
      <c r="N33" s="35"/>
      <c r="O33" s="35"/>
    </row>
    <row r="34" spans="1:16" ht="186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30"/>
      <c r="N34" s="31"/>
      <c r="O34" s="31"/>
      <c r="P34" s="32"/>
    </row>
    <row r="35" spans="1:16" x14ac:dyDescent="0.25">
      <c r="E35" s="40"/>
      <c r="F35" s="40"/>
      <c r="G35" s="40"/>
      <c r="H35" s="40"/>
      <c r="I35" s="40"/>
      <c r="J35" s="41">
        <f>J28+'Пр 2'!J36+'Пр 3 '!J13</f>
        <v>119259.33411</v>
      </c>
      <c r="K35" s="41">
        <f>K28+'Пр 2'!K36+'Пр 3 '!K13</f>
        <v>103105.9</v>
      </c>
      <c r="L35" s="41">
        <f>L28+'Пр 2'!L36+'Пр 3 '!L13</f>
        <v>103105.9</v>
      </c>
      <c r="M35" s="41">
        <f>SUM(J35:L35)</f>
        <v>325471.13410999998</v>
      </c>
    </row>
    <row r="36" spans="1:16" x14ac:dyDescent="0.25">
      <c r="E36" s="40"/>
      <c r="F36" s="40"/>
      <c r="G36" s="40"/>
      <c r="H36" s="40"/>
      <c r="I36" s="40"/>
      <c r="J36" s="40"/>
      <c r="K36" s="40"/>
      <c r="L36" s="40"/>
      <c r="M36" s="40"/>
    </row>
    <row r="37" spans="1:16" x14ac:dyDescent="0.25">
      <c r="E37" s="40"/>
      <c r="F37" s="40"/>
      <c r="G37" s="40"/>
      <c r="H37" s="40"/>
      <c r="I37" s="40"/>
      <c r="J37" s="40">
        <f>5000+52</f>
        <v>5052</v>
      </c>
      <c r="K37" s="40">
        <f t="shared" ref="K37:L37" si="2">5000+52</f>
        <v>5052</v>
      </c>
      <c r="L37" s="40">
        <f t="shared" si="2"/>
        <v>5052</v>
      </c>
      <c r="M37" s="40"/>
    </row>
    <row r="38" spans="1:16" x14ac:dyDescent="0.25">
      <c r="E38" s="40"/>
      <c r="F38" s="40"/>
      <c r="G38" s="40"/>
      <c r="H38" s="40"/>
      <c r="I38" s="40"/>
      <c r="J38" s="40">
        <v>300</v>
      </c>
      <c r="K38" s="40">
        <v>300</v>
      </c>
      <c r="L38" s="40">
        <v>300</v>
      </c>
      <c r="M38" s="40"/>
    </row>
    <row r="39" spans="1:16" x14ac:dyDescent="0.25">
      <c r="E39" s="40"/>
      <c r="F39" s="40"/>
      <c r="G39" s="40"/>
      <c r="H39" s="40"/>
      <c r="I39" s="40"/>
      <c r="J39" s="40">
        <v>5433.7</v>
      </c>
      <c r="K39" s="40">
        <v>5433.7</v>
      </c>
      <c r="L39" s="40">
        <v>5433.7</v>
      </c>
      <c r="M39" s="40"/>
    </row>
    <row r="40" spans="1:16" x14ac:dyDescent="0.25">
      <c r="E40" s="40"/>
      <c r="F40" s="40"/>
      <c r="G40" s="40"/>
      <c r="H40" s="40"/>
      <c r="I40" s="40"/>
      <c r="J40" s="41">
        <f>SUM(J35:J39)</f>
        <v>130045.03410999999</v>
      </c>
      <c r="K40" s="41">
        <f t="shared" ref="K40:L40" si="3">SUM(K35:K39)</f>
        <v>113891.59999999999</v>
      </c>
      <c r="L40" s="41">
        <f t="shared" si="3"/>
        <v>113891.59999999999</v>
      </c>
      <c r="M40" s="40"/>
    </row>
    <row r="41" spans="1:16" x14ac:dyDescent="0.25">
      <c r="E41" s="40"/>
      <c r="F41" s="40"/>
      <c r="G41" s="40"/>
      <c r="H41" s="40"/>
      <c r="I41" s="40"/>
      <c r="J41" s="40"/>
      <c r="K41" s="40"/>
      <c r="L41" s="40"/>
      <c r="M41" s="40"/>
    </row>
    <row r="42" spans="1:16" x14ac:dyDescent="0.25">
      <c r="E42" s="60" t="str">
        <f>A26</f>
        <v>в т.ч. федеральный бюджет</v>
      </c>
      <c r="F42" s="60"/>
      <c r="G42" s="60"/>
      <c r="H42" s="60"/>
      <c r="I42" s="60"/>
      <c r="J42" s="42">
        <f>J26</f>
        <v>4344.8</v>
      </c>
      <c r="K42" s="42">
        <f t="shared" ref="K42:L42" si="4">K26</f>
        <v>4415.8</v>
      </c>
      <c r="L42" s="42">
        <f t="shared" si="4"/>
        <v>4196.5</v>
      </c>
      <c r="M42" s="42">
        <f>SUM(J42:L42)</f>
        <v>12957.1</v>
      </c>
    </row>
    <row r="43" spans="1:16" x14ac:dyDescent="0.25">
      <c r="E43" s="60" t="str">
        <f>A27</f>
        <v>в т.ч. областной бюджет</v>
      </c>
      <c r="F43" s="60"/>
      <c r="G43" s="60"/>
      <c r="H43" s="60"/>
      <c r="I43" s="60"/>
      <c r="J43" s="42">
        <f>J27</f>
        <v>2959.5</v>
      </c>
      <c r="K43" s="42">
        <f t="shared" ref="K43:L43" si="5">K27</f>
        <v>2925.5</v>
      </c>
      <c r="L43" s="42">
        <f t="shared" si="5"/>
        <v>2925.5</v>
      </c>
      <c r="M43" s="42">
        <f t="shared" ref="M43:M44" si="6">SUM(J43:L43)</f>
        <v>8810.5</v>
      </c>
    </row>
    <row r="44" spans="1:16" x14ac:dyDescent="0.25">
      <c r="E44" s="40"/>
      <c r="F44" s="40"/>
      <c r="G44" s="40"/>
      <c r="H44" s="40"/>
      <c r="I44" s="40"/>
      <c r="J44" s="41">
        <f>J35+J42+J43</f>
        <v>126563.63411</v>
      </c>
      <c r="K44" s="41">
        <f t="shared" ref="K44:L44" si="7">K35+K42+K43</f>
        <v>110447.2</v>
      </c>
      <c r="L44" s="41">
        <f t="shared" si="7"/>
        <v>110227.9</v>
      </c>
      <c r="M44" s="42">
        <f t="shared" si="6"/>
        <v>347238.73410999996</v>
      </c>
    </row>
    <row r="45" spans="1:16" x14ac:dyDescent="0.25">
      <c r="E45" s="40"/>
      <c r="F45" s="40"/>
      <c r="G45" s="40"/>
      <c r="H45" s="40"/>
      <c r="I45" s="40"/>
      <c r="J45" s="40"/>
      <c r="K45" s="40"/>
      <c r="L45" s="40"/>
      <c r="M45" s="40"/>
    </row>
    <row r="46" spans="1:16" x14ac:dyDescent="0.25">
      <c r="E46" s="40"/>
      <c r="F46" s="40"/>
      <c r="G46" s="40"/>
      <c r="H46" s="40"/>
      <c r="I46" s="40"/>
      <c r="J46" s="42">
        <f>J28</f>
        <v>47868.81</v>
      </c>
      <c r="K46" s="42">
        <f t="shared" ref="K46:L46" si="8">K28</f>
        <v>33297.699999999997</v>
      </c>
      <c r="L46" s="42">
        <f t="shared" si="8"/>
        <v>33297.699999999997</v>
      </c>
      <c r="M46" s="42">
        <f>SUM(J46:L46)</f>
        <v>114464.20999999999</v>
      </c>
    </row>
    <row r="47" spans="1:16" x14ac:dyDescent="0.25">
      <c r="E47" s="40"/>
      <c r="F47" s="40"/>
      <c r="G47" s="40"/>
      <c r="H47" s="40"/>
      <c r="I47" s="40"/>
      <c r="J47" s="46">
        <f>'Пр 2'!J36</f>
        <v>63960.324110000001</v>
      </c>
      <c r="K47" s="40">
        <f>'Пр 2'!K36</f>
        <v>62173.2</v>
      </c>
      <c r="L47" s="40">
        <f>'Пр 2'!L36</f>
        <v>62173.2</v>
      </c>
      <c r="M47" s="42">
        <f t="shared" ref="M47:M50" si="9">SUM(J47:L47)</f>
        <v>188306.72411000001</v>
      </c>
    </row>
    <row r="48" spans="1:16" x14ac:dyDescent="0.25">
      <c r="E48" s="40"/>
      <c r="F48" s="40"/>
      <c r="G48" s="40"/>
      <c r="H48" s="40"/>
      <c r="I48" s="40"/>
      <c r="J48" s="41">
        <f>'Пр 3 '!J13</f>
        <v>7430.2</v>
      </c>
      <c r="K48" s="41">
        <f>'Пр 3 '!K13</f>
        <v>7635</v>
      </c>
      <c r="L48" s="41">
        <f>'Пр 3 '!L13</f>
        <v>7635</v>
      </c>
      <c r="M48" s="42">
        <f t="shared" si="9"/>
        <v>22700.2</v>
      </c>
    </row>
    <row r="49" spans="5:13" x14ac:dyDescent="0.25">
      <c r="E49" s="60" t="s">
        <v>136</v>
      </c>
      <c r="F49" s="60"/>
      <c r="G49" s="60"/>
      <c r="H49" s="60"/>
      <c r="I49" s="60"/>
      <c r="J49" s="42">
        <f>SUM(J46:J48)</f>
        <v>119259.33411</v>
      </c>
      <c r="K49" s="42">
        <f t="shared" ref="K49:L49" si="10">SUM(K46:K48)</f>
        <v>103105.9</v>
      </c>
      <c r="L49" s="42">
        <f t="shared" si="10"/>
        <v>103105.9</v>
      </c>
      <c r="M49" s="42">
        <f t="shared" si="9"/>
        <v>325471.13410999998</v>
      </c>
    </row>
    <row r="50" spans="5:13" x14ac:dyDescent="0.25">
      <c r="E50" s="59" t="s">
        <v>137</v>
      </c>
      <c r="F50" s="59"/>
      <c r="G50" s="59"/>
      <c r="H50" s="59"/>
      <c r="I50" s="59"/>
      <c r="J50" s="42">
        <f>J42+J43+J49</f>
        <v>126563.63411</v>
      </c>
      <c r="K50" s="42">
        <f t="shared" ref="K50:L50" si="11">K42+K43+K49</f>
        <v>110447.2</v>
      </c>
      <c r="L50" s="42">
        <f t="shared" si="11"/>
        <v>110227.9</v>
      </c>
      <c r="M50" s="42">
        <f t="shared" si="9"/>
        <v>347238.73410999996</v>
      </c>
    </row>
    <row r="52" spans="5:13" x14ac:dyDescent="0.25">
      <c r="J52" s="23">
        <f>J46+J42+J43</f>
        <v>55173.11</v>
      </c>
      <c r="K52" s="23">
        <f t="shared" ref="K52:M52" si="12">K46+K42+K43</f>
        <v>40639</v>
      </c>
      <c r="L52" s="23">
        <f t="shared" si="12"/>
        <v>40419.699999999997</v>
      </c>
      <c r="M52" s="23">
        <f t="shared" si="12"/>
        <v>136231.81</v>
      </c>
    </row>
  </sheetData>
  <mergeCells count="49">
    <mergeCell ref="M9:M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E50:I50"/>
    <mergeCell ref="E42:I42"/>
    <mergeCell ref="E43:I43"/>
    <mergeCell ref="E49:I49"/>
    <mergeCell ref="A18:P18"/>
    <mergeCell ref="A25:I25"/>
    <mergeCell ref="A26:I26"/>
    <mergeCell ref="A27:I27"/>
    <mergeCell ref="A28:I28"/>
    <mergeCell ref="A30:G30"/>
    <mergeCell ref="I30:K30"/>
    <mergeCell ref="M30:O30"/>
    <mergeCell ref="N9:N11"/>
    <mergeCell ref="O9:O11"/>
    <mergeCell ref="P9:P11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K5:K6"/>
    <mergeCell ref="A7:P7"/>
    <mergeCell ref="A8:P8"/>
    <mergeCell ref="M4:M6"/>
    <mergeCell ref="A4:A6"/>
    <mergeCell ref="B4:B6"/>
    <mergeCell ref="C4:C6"/>
    <mergeCell ref="D4:D6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32" workbookViewId="0">
      <selection activeCell="J23" sqref="J23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11.85546875" bestFit="1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54" t="s">
        <v>161</v>
      </c>
      <c r="L1" s="54"/>
      <c r="M1" s="54"/>
      <c r="N1" s="54"/>
      <c r="O1" s="54"/>
      <c r="P1" s="54"/>
    </row>
    <row r="2" spans="1:17" ht="35.25" customHeight="1" x14ac:dyDescent="0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7.5" customHeight="1" x14ac:dyDescent="0.25"/>
    <row r="4" spans="1:17" ht="33" customHeight="1" x14ac:dyDescent="0.25">
      <c r="A4" s="51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/>
      <c r="G4" s="51"/>
      <c r="H4" s="51"/>
      <c r="I4" s="56" t="s">
        <v>9</v>
      </c>
      <c r="J4" s="51" t="s">
        <v>10</v>
      </c>
      <c r="K4" s="51"/>
      <c r="L4" s="51"/>
      <c r="M4" s="51" t="s">
        <v>11</v>
      </c>
      <c r="N4" s="51">
        <v>2021</v>
      </c>
      <c r="O4" s="51">
        <v>2022</v>
      </c>
      <c r="P4" s="51">
        <v>2023</v>
      </c>
    </row>
    <row r="5" spans="1:17" x14ac:dyDescent="0.25">
      <c r="A5" s="51"/>
      <c r="B5" s="51"/>
      <c r="C5" s="51"/>
      <c r="D5" s="51"/>
      <c r="E5" s="51" t="s">
        <v>12</v>
      </c>
      <c r="F5" s="2" t="s">
        <v>13</v>
      </c>
      <c r="G5" s="51" t="s">
        <v>15</v>
      </c>
      <c r="H5" s="51" t="s">
        <v>16</v>
      </c>
      <c r="I5" s="57"/>
      <c r="J5" s="51">
        <v>2021</v>
      </c>
      <c r="K5" s="51">
        <v>2022</v>
      </c>
      <c r="L5" s="51">
        <v>2023</v>
      </c>
      <c r="M5" s="51"/>
      <c r="N5" s="51"/>
      <c r="O5" s="51"/>
      <c r="P5" s="51"/>
    </row>
    <row r="6" spans="1:17" x14ac:dyDescent="0.25">
      <c r="A6" s="51"/>
      <c r="B6" s="51"/>
      <c r="C6" s="51"/>
      <c r="D6" s="51"/>
      <c r="E6" s="51"/>
      <c r="F6" s="2" t="s">
        <v>14</v>
      </c>
      <c r="G6" s="51"/>
      <c r="H6" s="51"/>
      <c r="I6" s="58"/>
      <c r="J6" s="51"/>
      <c r="K6" s="51"/>
      <c r="L6" s="51"/>
      <c r="M6" s="51"/>
      <c r="N6" s="51"/>
      <c r="O6" s="51"/>
      <c r="P6" s="51"/>
    </row>
    <row r="7" spans="1:17" ht="28.5" customHeight="1" x14ac:dyDescent="0.25">
      <c r="A7" s="50" t="s">
        <v>88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7" ht="15" customHeight="1" x14ac:dyDescent="0.25">
      <c r="A8" s="50" t="s">
        <v>82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22052.799999999999</v>
      </c>
      <c r="K9" s="17">
        <f t="shared" ref="K9:L9" si="0">K10+K14</f>
        <v>21913.5</v>
      </c>
      <c r="L9" s="17">
        <f t="shared" si="0"/>
        <v>21913.5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6">
        <f>SUM(J11:J13)</f>
        <v>18276.099999999999</v>
      </c>
      <c r="K10" s="36">
        <f t="shared" ref="K10:L10" si="1">SUM(K11:K13)</f>
        <v>18207.900000000001</v>
      </c>
      <c r="L10" s="36">
        <f t="shared" si="1"/>
        <v>18207.900000000001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6">
        <v>10273.6</v>
      </c>
      <c r="K11" s="36">
        <f t="shared" ref="K11:L11" si="2">10078.4</f>
        <v>10078.4</v>
      </c>
      <c r="L11" s="36">
        <f t="shared" si="2"/>
        <v>10078.4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6">
        <f>439.8+3377.7+902.5+306.8+2572.7-140</f>
        <v>7459.5</v>
      </c>
      <c r="K12" s="36">
        <f t="shared" ref="K12:L12" si="3">439.8+3377.7+902.5+306.8+2572.7</f>
        <v>7599.5</v>
      </c>
      <c r="L12" s="36">
        <f t="shared" si="3"/>
        <v>7599.5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6">
        <f>374+79+90</f>
        <v>543</v>
      </c>
      <c r="K13" s="36">
        <f t="shared" ref="K13:L13" si="4">390+50+90</f>
        <v>530</v>
      </c>
      <c r="L13" s="36">
        <f t="shared" si="4"/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6">
        <f>SUM(J15:J16)</f>
        <v>3776.7</v>
      </c>
      <c r="K14" s="36">
        <f t="shared" ref="K14:L14" si="5">SUM(K15:K16)</f>
        <v>3705.6000000000004</v>
      </c>
      <c r="L14" s="36">
        <f t="shared" si="5"/>
        <v>3705.6000000000004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6">
        <v>3510.1</v>
      </c>
      <c r="K15" s="36">
        <v>3413.8</v>
      </c>
      <c r="L15" s="36">
        <v>3413.8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6">
        <v>266.60000000000002</v>
      </c>
      <c r="K16" s="36">
        <f t="shared" ref="K16:L16" si="6">101+35+155.8</f>
        <v>291.8</v>
      </c>
      <c r="L16" s="36">
        <f t="shared" si="6"/>
        <v>291.8</v>
      </c>
      <c r="M16" s="3"/>
      <c r="N16" s="9"/>
      <c r="O16" s="9"/>
      <c r="P16" s="9"/>
    </row>
    <row r="17" spans="1:16" ht="19.5" customHeight="1" x14ac:dyDescent="0.25">
      <c r="A17" s="50" t="s">
        <v>83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665.72411</v>
      </c>
      <c r="K18" s="17">
        <f>SUM(K19:K20)</f>
        <v>731</v>
      </c>
      <c r="L18" s="17">
        <f>SUM(L19:L20)</f>
        <v>731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v>551</v>
      </c>
      <c r="K19" s="11">
        <v>551</v>
      </c>
      <c r="L19" s="11">
        <v>551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f>180-65.27589</f>
        <v>114.72411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50" t="s">
        <v>84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31</v>
      </c>
      <c r="G22" s="14" t="s">
        <v>67</v>
      </c>
      <c r="H22" s="15" t="s">
        <v>29</v>
      </c>
      <c r="I22" s="16" t="s">
        <v>30</v>
      </c>
      <c r="J22" s="17">
        <f>J23+J29+J30+J28+J27</f>
        <v>40751.800000000003</v>
      </c>
      <c r="K22" s="17">
        <f>K23+K29+K30</f>
        <v>39038.699999999997</v>
      </c>
      <c r="L22" s="17">
        <f>L23+L29+L30</f>
        <v>39038.699999999997</v>
      </c>
      <c r="M22" s="52" t="s">
        <v>121</v>
      </c>
      <c r="N22" s="79">
        <v>430</v>
      </c>
      <c r="O22" s="79">
        <v>430</v>
      </c>
      <c r="P22" s="79">
        <v>430</v>
      </c>
    </row>
    <row r="23" spans="1:16" ht="84.75" customHeight="1" x14ac:dyDescent="0.25">
      <c r="A23" s="4" t="s">
        <v>51</v>
      </c>
      <c r="B23" s="3" t="s">
        <v>142</v>
      </c>
      <c r="C23" s="3" t="s">
        <v>143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37128.300000000003</v>
      </c>
      <c r="K23" s="11">
        <f t="shared" ref="K23:L23" si="7">SUM(K24:K26)</f>
        <v>35750.899999999994</v>
      </c>
      <c r="L23" s="11">
        <f t="shared" si="7"/>
        <v>35750.899999999994</v>
      </c>
      <c r="M23" s="53"/>
      <c r="N23" s="80"/>
      <c r="O23" s="80"/>
      <c r="P23" s="80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v>34351.300000000003</v>
      </c>
      <c r="K24" s="11">
        <v>32930.199999999997</v>
      </c>
      <c r="L24" s="11">
        <v>32930.199999999997</v>
      </c>
      <c r="M24" s="53"/>
      <c r="N24" s="80"/>
      <c r="O24" s="80"/>
      <c r="P24" s="80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v>2775.4</v>
      </c>
      <c r="K25" s="11">
        <f t="shared" ref="K25:L25" si="8">108+348.5+177.6+1064.5+650.5+200+20+250</f>
        <v>2819.1</v>
      </c>
      <c r="L25" s="11">
        <f t="shared" si="8"/>
        <v>2819.1</v>
      </c>
      <c r="M25" s="53"/>
      <c r="N25" s="80"/>
      <c r="O25" s="80"/>
      <c r="P25" s="80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1.6</v>
      </c>
      <c r="K26" s="11">
        <v>1.6</v>
      </c>
      <c r="L26" s="11">
        <v>1.6</v>
      </c>
      <c r="M26" s="53"/>
      <c r="N26" s="80"/>
      <c r="O26" s="80"/>
      <c r="P26" s="80"/>
    </row>
    <row r="27" spans="1:16" ht="82.5" customHeight="1" x14ac:dyDescent="0.25">
      <c r="A27" s="84" t="s">
        <v>52</v>
      </c>
      <c r="B27" s="67" t="s">
        <v>166</v>
      </c>
      <c r="C27" s="86" t="s">
        <v>44</v>
      </c>
      <c r="D27" s="3"/>
      <c r="E27" s="8" t="s">
        <v>26</v>
      </c>
      <c r="F27" s="8" t="s">
        <v>39</v>
      </c>
      <c r="G27" s="8" t="s">
        <v>167</v>
      </c>
      <c r="H27" s="10" t="s">
        <v>29</v>
      </c>
      <c r="I27" s="9" t="s">
        <v>30</v>
      </c>
      <c r="J27" s="11">
        <f>13.4+20.3</f>
        <v>33.700000000000003</v>
      </c>
      <c r="K27" s="11"/>
      <c r="L27" s="11"/>
      <c r="M27" s="53"/>
      <c r="N27" s="80"/>
      <c r="O27" s="80"/>
      <c r="P27" s="80"/>
    </row>
    <row r="28" spans="1:16" ht="107.25" customHeight="1" x14ac:dyDescent="0.25">
      <c r="A28" s="85"/>
      <c r="B28" s="83"/>
      <c r="C28" s="87"/>
      <c r="D28" s="3"/>
      <c r="E28" s="8" t="s">
        <v>26</v>
      </c>
      <c r="F28" s="8" t="s">
        <v>169</v>
      </c>
      <c r="G28" s="8" t="s">
        <v>167</v>
      </c>
      <c r="H28" s="10" t="s">
        <v>168</v>
      </c>
      <c r="I28" s="9" t="s">
        <v>30</v>
      </c>
      <c r="J28" s="11">
        <v>24.3</v>
      </c>
      <c r="K28" s="11"/>
      <c r="L28" s="11"/>
      <c r="M28" s="53"/>
      <c r="N28" s="80"/>
      <c r="O28" s="80"/>
      <c r="P28" s="80"/>
    </row>
    <row r="29" spans="1:16" ht="117.75" customHeight="1" x14ac:dyDescent="0.25">
      <c r="A29" s="4" t="s">
        <v>138</v>
      </c>
      <c r="B29" s="3" t="s">
        <v>53</v>
      </c>
      <c r="C29" s="6" t="s">
        <v>96</v>
      </c>
      <c r="D29" s="7"/>
      <c r="E29" s="8" t="s">
        <v>26</v>
      </c>
      <c r="F29" s="8" t="s">
        <v>39</v>
      </c>
      <c r="G29" s="8" t="s">
        <v>69</v>
      </c>
      <c r="H29" s="10" t="s">
        <v>110</v>
      </c>
      <c r="I29" s="9" t="s">
        <v>30</v>
      </c>
      <c r="J29" s="11">
        <v>499</v>
      </c>
      <c r="K29" s="11">
        <v>499</v>
      </c>
      <c r="L29" s="11">
        <v>499</v>
      </c>
      <c r="M29" s="53"/>
      <c r="N29" s="80"/>
      <c r="O29" s="80"/>
      <c r="P29" s="80"/>
    </row>
    <row r="30" spans="1:16" ht="62.25" customHeight="1" x14ac:dyDescent="0.25">
      <c r="A30" s="84" t="s">
        <v>165</v>
      </c>
      <c r="B30" s="67" t="s">
        <v>157</v>
      </c>
      <c r="C30" s="90" t="s">
        <v>139</v>
      </c>
      <c r="D30" s="92"/>
      <c r="E30" s="94" t="s">
        <v>26</v>
      </c>
      <c r="F30" s="94" t="s">
        <v>140</v>
      </c>
      <c r="G30" s="94" t="s">
        <v>68</v>
      </c>
      <c r="H30" s="84" t="s">
        <v>111</v>
      </c>
      <c r="I30" s="67" t="s">
        <v>30</v>
      </c>
      <c r="J30" s="88">
        <v>3066.5</v>
      </c>
      <c r="K30" s="88">
        <v>2788.8</v>
      </c>
      <c r="L30" s="88">
        <v>2788.8</v>
      </c>
      <c r="M30" s="53" t="s">
        <v>156</v>
      </c>
      <c r="N30" s="77">
        <v>96</v>
      </c>
      <c r="O30" s="77">
        <v>96</v>
      </c>
      <c r="P30" s="77">
        <v>96</v>
      </c>
    </row>
    <row r="31" spans="1:16" ht="169.5" customHeight="1" x14ac:dyDescent="0.25">
      <c r="A31" s="85"/>
      <c r="B31" s="83"/>
      <c r="C31" s="91"/>
      <c r="D31" s="93"/>
      <c r="E31" s="95"/>
      <c r="F31" s="95"/>
      <c r="G31" s="95"/>
      <c r="H31" s="85"/>
      <c r="I31" s="83"/>
      <c r="J31" s="89"/>
      <c r="K31" s="89"/>
      <c r="L31" s="89"/>
      <c r="M31" s="76"/>
      <c r="N31" s="78"/>
      <c r="O31" s="78"/>
      <c r="P31" s="78"/>
    </row>
    <row r="32" spans="1:16" ht="18.75" customHeight="1" x14ac:dyDescent="0.25">
      <c r="A32" s="50" t="s">
        <v>85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65.25" customHeight="1" x14ac:dyDescent="0.25">
      <c r="A33" s="13" t="s">
        <v>54</v>
      </c>
      <c r="B33" s="13" t="s">
        <v>109</v>
      </c>
      <c r="C33" s="13" t="s">
        <v>95</v>
      </c>
      <c r="D33" s="13"/>
      <c r="E33" s="14" t="s">
        <v>26</v>
      </c>
      <c r="F33" s="14" t="s">
        <v>70</v>
      </c>
      <c r="G33" s="14" t="s">
        <v>72</v>
      </c>
      <c r="H33" s="15" t="s">
        <v>29</v>
      </c>
      <c r="I33" s="16" t="s">
        <v>30</v>
      </c>
      <c r="J33" s="17">
        <f>J34</f>
        <v>490</v>
      </c>
      <c r="K33" s="17">
        <f t="shared" ref="K33:L33" si="9">K34</f>
        <v>490</v>
      </c>
      <c r="L33" s="17">
        <f t="shared" si="9"/>
        <v>490</v>
      </c>
      <c r="M33" s="81" t="s">
        <v>94</v>
      </c>
      <c r="N33" s="16">
        <v>350</v>
      </c>
      <c r="O33" s="16">
        <v>350</v>
      </c>
      <c r="P33" s="16">
        <v>350</v>
      </c>
    </row>
    <row r="34" spans="1:16" ht="65.25" customHeight="1" x14ac:dyDescent="0.25">
      <c r="A34" s="4" t="s">
        <v>55</v>
      </c>
      <c r="B34" s="3" t="s">
        <v>56</v>
      </c>
      <c r="C34" s="3" t="s">
        <v>95</v>
      </c>
      <c r="D34" s="3"/>
      <c r="E34" s="8" t="s">
        <v>26</v>
      </c>
      <c r="F34" s="8" t="s">
        <v>71</v>
      </c>
      <c r="G34" s="8" t="s">
        <v>73</v>
      </c>
      <c r="H34" s="10" t="s">
        <v>110</v>
      </c>
      <c r="I34" s="9" t="s">
        <v>30</v>
      </c>
      <c r="J34" s="11">
        <v>490</v>
      </c>
      <c r="K34" s="11">
        <v>490</v>
      </c>
      <c r="L34" s="11">
        <v>490</v>
      </c>
      <c r="M34" s="82"/>
      <c r="N34" s="3"/>
      <c r="O34" s="3"/>
      <c r="P34" s="5"/>
    </row>
    <row r="35" spans="1:16" ht="15.75" customHeight="1" x14ac:dyDescent="0.25">
      <c r="A35" s="61" t="s">
        <v>100</v>
      </c>
      <c r="B35" s="62"/>
      <c r="C35" s="62"/>
      <c r="D35" s="62"/>
      <c r="E35" s="62"/>
      <c r="F35" s="62"/>
      <c r="G35" s="62"/>
      <c r="H35" s="62"/>
      <c r="I35" s="63"/>
      <c r="J35" s="11">
        <f>J33+J22+J18+J9</f>
        <v>63960.324110000001</v>
      </c>
      <c r="K35" s="11">
        <f>K33+K22+K18+K9</f>
        <v>62173.2</v>
      </c>
      <c r="L35" s="11">
        <f>L33+L22+L18+L9</f>
        <v>62173.2</v>
      </c>
      <c r="M35" s="22"/>
      <c r="N35" s="19"/>
      <c r="O35" s="19"/>
      <c r="P35" s="5"/>
    </row>
    <row r="36" spans="1:16" ht="15.75" customHeight="1" x14ac:dyDescent="0.25">
      <c r="A36" s="61" t="s">
        <v>102</v>
      </c>
      <c r="B36" s="62"/>
      <c r="C36" s="62"/>
      <c r="D36" s="62"/>
      <c r="E36" s="62"/>
      <c r="F36" s="62"/>
      <c r="G36" s="62"/>
      <c r="H36" s="62"/>
      <c r="I36" s="63"/>
      <c r="J36" s="11">
        <f>J35</f>
        <v>63960.324110000001</v>
      </c>
      <c r="K36" s="11">
        <f t="shared" ref="K36:L36" si="10">K35</f>
        <v>62173.2</v>
      </c>
      <c r="L36" s="11">
        <f t="shared" si="10"/>
        <v>62173.2</v>
      </c>
      <c r="M36" s="20"/>
      <c r="N36" s="19"/>
      <c r="O36" s="19"/>
      <c r="P36" s="5"/>
    </row>
    <row r="38" spans="1:16" ht="15" customHeight="1" x14ac:dyDescent="0.25">
      <c r="A38" s="64" t="s">
        <v>135</v>
      </c>
      <c r="B38" s="64"/>
      <c r="C38" s="64"/>
      <c r="D38" s="64"/>
      <c r="E38" s="64"/>
      <c r="F38" s="64"/>
      <c r="G38" s="64"/>
      <c r="I38" s="65"/>
      <c r="J38" s="65"/>
      <c r="K38" s="65"/>
      <c r="M38" s="66" t="s">
        <v>134</v>
      </c>
      <c r="N38" s="66"/>
      <c r="O38" s="66"/>
    </row>
  </sheetData>
  <mergeCells count="53"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  <mergeCell ref="J5:J6"/>
    <mergeCell ref="K5:K6"/>
    <mergeCell ref="L5:L6"/>
    <mergeCell ref="A38:G38"/>
    <mergeCell ref="I38:K38"/>
    <mergeCell ref="B30:B31"/>
    <mergeCell ref="C30:C31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M38:O38"/>
    <mergeCell ref="A21:P21"/>
    <mergeCell ref="A7:P7"/>
    <mergeCell ref="A8:P8"/>
    <mergeCell ref="A17:P17"/>
    <mergeCell ref="A32:P32"/>
    <mergeCell ref="M33:M34"/>
    <mergeCell ref="A35:I35"/>
    <mergeCell ref="A36:I36"/>
    <mergeCell ref="M22:M29"/>
    <mergeCell ref="N22:N29"/>
    <mergeCell ref="O22:O29"/>
    <mergeCell ref="B27:B28"/>
    <mergeCell ref="A27:A28"/>
    <mergeCell ref="C27:C28"/>
    <mergeCell ref="L30:L31"/>
    <mergeCell ref="M30:M31"/>
    <mergeCell ref="N30:N31"/>
    <mergeCell ref="O30:O31"/>
    <mergeCell ref="P30:P31"/>
    <mergeCell ref="P22:P29"/>
  </mergeCells>
  <pageMargins left="0.41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N10" sqref="N10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97" t="s">
        <v>160</v>
      </c>
      <c r="K1" s="97"/>
      <c r="L1" s="97"/>
      <c r="M1" s="97"/>
      <c r="N1" s="97"/>
      <c r="O1" s="97"/>
      <c r="P1" s="97"/>
    </row>
    <row r="2" spans="1:17" ht="33" customHeight="1" x14ac:dyDescent="0.25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3" hidden="1" customHeight="1" x14ac:dyDescent="0.25"/>
    <row r="4" spans="1:17" ht="33" customHeight="1" x14ac:dyDescent="0.25">
      <c r="A4" s="51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/>
      <c r="G4" s="51"/>
      <c r="H4" s="51"/>
      <c r="I4" s="56" t="s">
        <v>9</v>
      </c>
      <c r="J4" s="51" t="s">
        <v>10</v>
      </c>
      <c r="K4" s="51"/>
      <c r="L4" s="51"/>
      <c r="M4" s="51" t="s">
        <v>11</v>
      </c>
      <c r="N4" s="51">
        <v>2021</v>
      </c>
      <c r="O4" s="51">
        <v>2022</v>
      </c>
      <c r="P4" s="51">
        <v>2023</v>
      </c>
    </row>
    <row r="5" spans="1:17" x14ac:dyDescent="0.25">
      <c r="A5" s="51"/>
      <c r="B5" s="51"/>
      <c r="C5" s="51"/>
      <c r="D5" s="51"/>
      <c r="E5" s="51" t="s">
        <v>12</v>
      </c>
      <c r="F5" s="21" t="s">
        <v>13</v>
      </c>
      <c r="G5" s="51" t="s">
        <v>15</v>
      </c>
      <c r="H5" s="51" t="s">
        <v>16</v>
      </c>
      <c r="I5" s="57"/>
      <c r="J5" s="51">
        <v>2021</v>
      </c>
      <c r="K5" s="51">
        <v>2022</v>
      </c>
      <c r="L5" s="51">
        <v>2023</v>
      </c>
      <c r="M5" s="51"/>
      <c r="N5" s="51"/>
      <c r="O5" s="51"/>
      <c r="P5" s="51"/>
    </row>
    <row r="6" spans="1:17" x14ac:dyDescent="0.25">
      <c r="A6" s="51"/>
      <c r="B6" s="51"/>
      <c r="C6" s="51"/>
      <c r="D6" s="51"/>
      <c r="E6" s="51"/>
      <c r="F6" s="21" t="s">
        <v>14</v>
      </c>
      <c r="G6" s="51"/>
      <c r="H6" s="51"/>
      <c r="I6" s="58"/>
      <c r="J6" s="51"/>
      <c r="K6" s="51"/>
      <c r="L6" s="51"/>
      <c r="M6" s="51"/>
      <c r="N6" s="51"/>
      <c r="O6" s="51"/>
      <c r="P6" s="51"/>
    </row>
    <row r="7" spans="1:17" ht="26.25" customHeight="1" x14ac:dyDescent="0.25">
      <c r="A7" s="50" t="s">
        <v>87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7" ht="15" customHeight="1" x14ac:dyDescent="0.25">
      <c r="A8" s="50" t="s">
        <v>86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7430.2</v>
      </c>
      <c r="K9" s="17">
        <f t="shared" ref="K9:L9" si="0">K10+K11</f>
        <v>7635</v>
      </c>
      <c r="L9" s="17">
        <f t="shared" si="0"/>
        <v>7635</v>
      </c>
      <c r="M9" s="81" t="s">
        <v>114</v>
      </c>
      <c r="N9" s="13">
        <v>1656</v>
      </c>
      <c r="O9" s="13">
        <v>1576</v>
      </c>
      <c r="P9" s="13">
        <v>1576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4393</v>
      </c>
      <c r="K10" s="11">
        <v>4086</v>
      </c>
      <c r="L10" s="11">
        <v>4086</v>
      </c>
      <c r="M10" s="96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3037.2</v>
      </c>
      <c r="K11" s="11">
        <v>3549</v>
      </c>
      <c r="L11" s="11">
        <v>3549</v>
      </c>
      <c r="M11" s="82"/>
      <c r="N11" s="9"/>
      <c r="O11" s="9"/>
      <c r="P11" s="9"/>
    </row>
    <row r="12" spans="1:17" ht="15.75" customHeight="1" x14ac:dyDescent="0.25">
      <c r="A12" s="61" t="s">
        <v>100</v>
      </c>
      <c r="B12" s="62"/>
      <c r="C12" s="62"/>
      <c r="D12" s="62"/>
      <c r="E12" s="62"/>
      <c r="F12" s="62"/>
      <c r="G12" s="62"/>
      <c r="H12" s="62"/>
      <c r="I12" s="63"/>
      <c r="J12" s="11">
        <f>J9</f>
        <v>7430.2</v>
      </c>
      <c r="K12" s="11">
        <f t="shared" ref="K12:L12" si="1">K9</f>
        <v>7635</v>
      </c>
      <c r="L12" s="11">
        <f t="shared" si="1"/>
        <v>7635</v>
      </c>
      <c r="M12" s="22"/>
      <c r="N12" s="19"/>
      <c r="O12" s="19"/>
      <c r="P12" s="5"/>
    </row>
    <row r="13" spans="1:17" ht="15.75" customHeight="1" x14ac:dyDescent="0.25">
      <c r="A13" s="61" t="s">
        <v>102</v>
      </c>
      <c r="B13" s="62"/>
      <c r="C13" s="62"/>
      <c r="D13" s="62"/>
      <c r="E13" s="62"/>
      <c r="F13" s="62"/>
      <c r="G13" s="62"/>
      <c r="H13" s="62"/>
      <c r="I13" s="63"/>
      <c r="J13" s="11">
        <f>J12</f>
        <v>7430.2</v>
      </c>
      <c r="K13" s="11">
        <f t="shared" ref="K13:L13" si="2">K12</f>
        <v>7635</v>
      </c>
      <c r="L13" s="11">
        <f t="shared" si="2"/>
        <v>7635</v>
      </c>
      <c r="M13" s="20"/>
      <c r="N13" s="19"/>
      <c r="O13" s="19"/>
      <c r="P13" s="5"/>
    </row>
    <row r="16" spans="1:17" ht="15" customHeight="1" x14ac:dyDescent="0.25">
      <c r="A16" s="64" t="s">
        <v>135</v>
      </c>
      <c r="B16" s="64"/>
      <c r="C16" s="64"/>
      <c r="D16" s="64"/>
      <c r="E16" s="64"/>
      <c r="F16" s="64"/>
      <c r="G16" s="64"/>
      <c r="I16" s="65"/>
      <c r="J16" s="65"/>
      <c r="K16" s="65"/>
      <c r="M16" s="66" t="s">
        <v>134</v>
      </c>
      <c r="N16" s="66"/>
      <c r="O16" s="66"/>
    </row>
  </sheetData>
  <mergeCells count="27"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I12" sqref="I12:J12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97" t="s">
        <v>162</v>
      </c>
      <c r="I1" s="97"/>
      <c r="J1" s="97"/>
      <c r="K1" s="97"/>
      <c r="L1" s="97"/>
      <c r="M1" s="97"/>
      <c r="N1" s="97"/>
      <c r="O1" s="12"/>
      <c r="P1" s="12"/>
    </row>
    <row r="2" spans="1:16" ht="15.75" x14ac:dyDescent="0.25">
      <c r="A2" s="25"/>
    </row>
    <row r="3" spans="1:16" ht="15.75" x14ac:dyDescent="0.25">
      <c r="A3" s="100" t="s">
        <v>123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6" ht="58.5" customHeight="1" x14ac:dyDescent="0.25">
      <c r="A4" s="105" t="s">
        <v>159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6" ht="25.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6" ht="45.75" customHeight="1" x14ac:dyDescent="0.25">
      <c r="A6" s="98" t="s">
        <v>124</v>
      </c>
      <c r="B6" s="98"/>
      <c r="C6" s="98"/>
      <c r="D6" s="98"/>
      <c r="E6" s="98" t="s">
        <v>125</v>
      </c>
      <c r="F6" s="98"/>
      <c r="G6" s="98"/>
      <c r="H6" s="98" t="s">
        <v>126</v>
      </c>
      <c r="I6" s="98" t="s">
        <v>127</v>
      </c>
      <c r="J6" s="102"/>
      <c r="K6" s="102"/>
      <c r="L6" s="102"/>
      <c r="M6" s="102"/>
      <c r="N6" s="102"/>
    </row>
    <row r="7" spans="1:16" ht="25.5" customHeight="1" x14ac:dyDescent="0.25">
      <c r="A7" s="98"/>
      <c r="B7" s="98"/>
      <c r="C7" s="98"/>
      <c r="D7" s="98"/>
      <c r="E7" s="98"/>
      <c r="F7" s="98"/>
      <c r="G7" s="98"/>
      <c r="H7" s="98"/>
      <c r="I7" s="103">
        <v>2021</v>
      </c>
      <c r="J7" s="104"/>
      <c r="K7" s="103">
        <v>2022</v>
      </c>
      <c r="L7" s="104"/>
      <c r="M7" s="103">
        <v>2023</v>
      </c>
      <c r="N7" s="104"/>
    </row>
    <row r="8" spans="1:16" ht="38.25" customHeight="1" x14ac:dyDescent="0.25">
      <c r="A8" s="109" t="s">
        <v>141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36" customHeight="1" x14ac:dyDescent="0.25">
      <c r="A9" s="110" t="s">
        <v>164</v>
      </c>
      <c r="B9" s="111"/>
      <c r="C9" s="111"/>
      <c r="D9" s="112"/>
      <c r="E9" s="114" t="s">
        <v>155</v>
      </c>
      <c r="F9" s="115"/>
      <c r="G9" s="116"/>
      <c r="H9" s="33" t="s">
        <v>128</v>
      </c>
      <c r="I9" s="117">
        <v>96</v>
      </c>
      <c r="J9" s="117"/>
      <c r="K9" s="117">
        <v>96</v>
      </c>
      <c r="L9" s="117"/>
      <c r="M9" s="117">
        <v>96</v>
      </c>
      <c r="N9" s="117"/>
    </row>
    <row r="10" spans="1:16" ht="26.25" customHeight="1" x14ac:dyDescent="0.25">
      <c r="A10" s="109" t="s">
        <v>122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6" ht="36" customHeight="1" x14ac:dyDescent="0.25">
      <c r="A11" s="110" t="s">
        <v>132</v>
      </c>
      <c r="B11" s="111"/>
      <c r="C11" s="111"/>
      <c r="D11" s="112"/>
      <c r="E11" s="110" t="s">
        <v>129</v>
      </c>
      <c r="F11" s="111"/>
      <c r="G11" s="112"/>
      <c r="H11" s="26" t="s">
        <v>128</v>
      </c>
      <c r="I11" s="102">
        <v>1430</v>
      </c>
      <c r="J11" s="102"/>
      <c r="K11" s="102">
        <v>1102</v>
      </c>
      <c r="L11" s="102"/>
      <c r="M11" s="102">
        <v>1102</v>
      </c>
      <c r="N11" s="102"/>
    </row>
    <row r="12" spans="1:16" ht="36" customHeight="1" x14ac:dyDescent="0.25">
      <c r="A12" s="110" t="s">
        <v>133</v>
      </c>
      <c r="B12" s="111"/>
      <c r="C12" s="111"/>
      <c r="D12" s="112"/>
      <c r="E12" s="110" t="s">
        <v>130</v>
      </c>
      <c r="F12" s="111"/>
      <c r="G12" s="112"/>
      <c r="H12" s="26" t="s">
        <v>131</v>
      </c>
      <c r="I12" s="113">
        <v>1656</v>
      </c>
      <c r="J12" s="113"/>
      <c r="K12" s="113">
        <v>1152</v>
      </c>
      <c r="L12" s="113"/>
      <c r="M12" s="113">
        <v>1152</v>
      </c>
      <c r="N12" s="113"/>
    </row>
    <row r="14" spans="1:16" ht="15" customHeight="1" x14ac:dyDescent="0.25">
      <c r="A14" s="99" t="s">
        <v>135</v>
      </c>
      <c r="B14" s="99"/>
      <c r="C14" s="99"/>
      <c r="D14" s="99"/>
      <c r="E14" s="99"/>
      <c r="F14" s="99"/>
      <c r="G14" s="99"/>
      <c r="H14" s="65"/>
      <c r="I14" s="65"/>
      <c r="J14" s="65"/>
      <c r="K14" s="66" t="s">
        <v>134</v>
      </c>
      <c r="L14" s="66"/>
      <c r="M14" s="66"/>
      <c r="N14" s="66"/>
      <c r="O14" s="27"/>
    </row>
  </sheetData>
  <mergeCells count="31">
    <mergeCell ref="A8:N8"/>
    <mergeCell ref="A9:D9"/>
    <mergeCell ref="E9:G9"/>
    <mergeCell ref="I9:J9"/>
    <mergeCell ref="K9:L9"/>
    <mergeCell ref="M9:N9"/>
    <mergeCell ref="E11:G11"/>
    <mergeCell ref="I11:J11"/>
    <mergeCell ref="K11:L11"/>
    <mergeCell ref="M11:N11"/>
    <mergeCell ref="A12:D12"/>
    <mergeCell ref="E12:G12"/>
    <mergeCell ref="I12:J12"/>
    <mergeCell ref="K12:L12"/>
    <mergeCell ref="M12:N12"/>
    <mergeCell ref="H1:N1"/>
    <mergeCell ref="A6:D7"/>
    <mergeCell ref="A14:G14"/>
    <mergeCell ref="H14:J14"/>
    <mergeCell ref="K14:N14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0:N10"/>
    <mergeCell ref="A11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2022-02-16T12:22:57Z</cp:lastPrinted>
  <dcterms:created xsi:type="dcterms:W3CDTF">2015-10-27T10:53:45Z</dcterms:created>
  <dcterms:modified xsi:type="dcterms:W3CDTF">2022-02-24T10:47:47Z</dcterms:modified>
</cp:coreProperties>
</file>