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Постановления\2019\10\P_783_О\"/>
    </mc:Choice>
  </mc:AlternateContent>
  <bookViews>
    <workbookView xWindow="240" yWindow="15" windowWidth="19995" windowHeight="8190" activeTab="2"/>
  </bookViews>
  <sheets>
    <sheet name="Пр 1" sheetId="2" r:id="rId1"/>
    <sheet name="Пр 2" sheetId="4" r:id="rId2"/>
    <sheet name="Пр 3 " sheetId="5" r:id="rId3"/>
  </sheets>
  <calcPr calcId="152511"/>
</workbook>
</file>

<file path=xl/calcChain.xml><?xml version="1.0" encoding="utf-8"?>
<calcChain xmlns="http://schemas.openxmlformats.org/spreadsheetml/2006/main">
  <c r="K14" i="2" l="1"/>
  <c r="J24" i="2" l="1"/>
  <c r="J11" i="5" l="1"/>
  <c r="J10" i="5"/>
  <c r="L37" i="2"/>
  <c r="L36" i="2"/>
  <c r="K35" i="2"/>
  <c r="L35" i="2"/>
  <c r="K34" i="2"/>
  <c r="L34" i="2"/>
  <c r="M34" i="2" s="1"/>
  <c r="J34" i="2"/>
  <c r="L33" i="2"/>
  <c r="J33" i="2"/>
  <c r="M32" i="2"/>
  <c r="M31" i="2"/>
  <c r="K31" i="2"/>
  <c r="L31" i="2"/>
  <c r="J31" i="2"/>
  <c r="L12" i="5"/>
  <c r="L13" i="5" s="1"/>
  <c r="J12" i="5"/>
  <c r="J13" i="5" s="1"/>
  <c r="J35" i="2" s="1"/>
  <c r="J36" i="2" s="1"/>
  <c r="J37" i="2" s="1"/>
  <c r="L9" i="5"/>
  <c r="K9" i="5"/>
  <c r="K12" i="5" s="1"/>
  <c r="K13" i="5" s="1"/>
  <c r="J9" i="5"/>
  <c r="L12" i="2" l="1"/>
  <c r="K12" i="2"/>
  <c r="J28" i="4" l="1"/>
  <c r="J27" i="4"/>
  <c r="J26" i="4"/>
  <c r="J25" i="4"/>
  <c r="J13" i="4" l="1"/>
  <c r="J14" i="4"/>
  <c r="J12" i="2"/>
  <c r="J17" i="2"/>
  <c r="J18" i="2"/>
  <c r="J19" i="2"/>
  <c r="K23" i="4" l="1"/>
  <c r="L23" i="4"/>
  <c r="K14" i="4" l="1"/>
  <c r="L14" i="4"/>
  <c r="K10" i="2"/>
  <c r="L10" i="2"/>
  <c r="J10" i="2"/>
  <c r="J25" i="2" l="1"/>
  <c r="J32" i="2"/>
  <c r="K24" i="2" l="1"/>
  <c r="K32" i="2" s="1"/>
  <c r="L24" i="2"/>
  <c r="L32" i="2" s="1"/>
  <c r="K23" i="2"/>
  <c r="L23" i="2"/>
  <c r="J23" i="2"/>
  <c r="M35" i="2" l="1"/>
  <c r="K20" i="4"/>
  <c r="J20" i="4"/>
  <c r="L32" i="4" l="1"/>
  <c r="K32" i="4"/>
  <c r="J32" i="4"/>
  <c r="L24" i="4"/>
  <c r="K24" i="4"/>
  <c r="J24" i="4"/>
  <c r="J23" i="4" s="1"/>
  <c r="L19" i="4"/>
  <c r="J19" i="4"/>
  <c r="K19" i="4"/>
  <c r="L15" i="4"/>
  <c r="K15" i="4"/>
  <c r="J15" i="4"/>
  <c r="L11" i="4"/>
  <c r="J11" i="4"/>
  <c r="J10" i="4" s="1"/>
  <c r="K11" i="4"/>
  <c r="K10" i="4" s="1"/>
  <c r="L10" i="4" l="1"/>
  <c r="L25" i="2"/>
  <c r="K25" i="2"/>
  <c r="K33" i="2" s="1"/>
  <c r="J34" i="4"/>
  <c r="J35" i="4" s="1"/>
  <c r="K34" i="4"/>
  <c r="K35" i="4" s="1"/>
  <c r="L34" i="4"/>
  <c r="L35" i="4" s="1"/>
  <c r="K36" i="2" l="1"/>
  <c r="K37" i="2" s="1"/>
  <c r="M33" i="2"/>
  <c r="M36" i="2" s="1"/>
  <c r="M37" i="2" s="1"/>
  <c r="K16" i="2"/>
  <c r="K22" i="2" s="1"/>
  <c r="L16" i="2"/>
  <c r="L22" i="2" s="1"/>
  <c r="J16" i="2"/>
  <c r="J22" i="2" s="1"/>
</calcChain>
</file>

<file path=xl/sharedStrings.xml><?xml version="1.0" encoding="utf-8"?>
<sst xmlns="http://schemas.openxmlformats.org/spreadsheetml/2006/main" count="322" uniqueCount="158">
  <si>
    <t xml:space="preserve">Осуществление полномочий Российской Федерации по государственной регистрации актов гражданского состояния </t>
  </si>
  <si>
    <t>Отдел ЗАГС администрации округа Муром</t>
  </si>
  <si>
    <t xml:space="preserve">Обеспечение деятельности комиссий по делам несовершеннолетних и защите их прав </t>
  </si>
  <si>
    <t xml:space="preserve">Реализация отдельных государственных полномочий по вопросам административного законодательства </t>
  </si>
  <si>
    <t>№ п/п,</t>
  </si>
  <si>
    <t>Наименование мероприятия</t>
  </si>
  <si>
    <t>Ответственный исполнитель</t>
  </si>
  <si>
    <t>Срок исполнения</t>
  </si>
  <si>
    <t>Код бюджетной классификации</t>
  </si>
  <si>
    <t>Источник финансирования</t>
  </si>
  <si>
    <t>Расходы</t>
  </si>
  <si>
    <t>Наименование целевого индикатора</t>
  </si>
  <si>
    <t>ГРБС</t>
  </si>
  <si>
    <r>
      <t>Р</t>
    </r>
    <r>
      <rPr>
        <vertAlign val="subscript"/>
        <sz val="10"/>
        <color theme="1"/>
        <rFont val="Times New Roman"/>
        <family val="1"/>
        <charset val="204"/>
      </rPr>
      <t>3</t>
    </r>
  </si>
  <si>
    <r>
      <t>П</t>
    </r>
    <r>
      <rPr>
        <vertAlign val="subscript"/>
        <sz val="10"/>
        <color theme="1"/>
        <rFont val="Times New Roman"/>
        <family val="1"/>
        <charset val="204"/>
      </rPr>
      <t>р</t>
    </r>
  </si>
  <si>
    <t>ЦСР</t>
  </si>
  <si>
    <t>ВР</t>
  </si>
  <si>
    <t>1.</t>
  </si>
  <si>
    <t>ПЕРЕЧЕНЬ ОСНОВНЫХ МЕРОПРИЯТИЙ ПОДПРОГРАММЫ 1 «ПОВЫШЕНИЕ КАЧЕСТВА ПРЕДОСТАВЛЕНИЯ МУНИЦИПАЛЬНЫХ УСЛУГ, ИСПОЛНЕНИЯ МУНИЦИПАЛЬНЫХ ФУНКЦИЙ И ПЕРЕДАННЫХ ГОСУДАРСТВЕННЫХ ПОЛНОМОЧИЙ»</t>
  </si>
  <si>
    <t>1.1</t>
  </si>
  <si>
    <t>1.2</t>
  </si>
  <si>
    <t>Глава округа Муром.</t>
  </si>
  <si>
    <t>2.</t>
  </si>
  <si>
    <t>2.1</t>
  </si>
  <si>
    <t>2.2</t>
  </si>
  <si>
    <t>2.3</t>
  </si>
  <si>
    <t>703</t>
  </si>
  <si>
    <t>0102</t>
  </si>
  <si>
    <t>0104</t>
  </si>
  <si>
    <t>000</t>
  </si>
  <si>
    <t>МБ</t>
  </si>
  <si>
    <t>0000</t>
  </si>
  <si>
    <t>0100</t>
  </si>
  <si>
    <t>1010100000</t>
  </si>
  <si>
    <t>Расходы на выплаты по оплате труда Главы муниципального образования</t>
  </si>
  <si>
    <t>1010200000</t>
  </si>
  <si>
    <t>ФБ</t>
  </si>
  <si>
    <t>ОБ</t>
  </si>
  <si>
    <t>1010270020</t>
  </si>
  <si>
    <t>0113</t>
  </si>
  <si>
    <t>1010259300</t>
  </si>
  <si>
    <t>ПЕРЕЧЕНЬ МЕРОПРИЯТИЙ ПОДПРОГРАММЫ 2 «ОБЕСПЕЧЕНИЕ УСЛОВИЙ ДЛЯ ОСУЩЕСТВЛЕНИЯ ДЕЯТЕЛЬНОСТИ АДМИНИСТРАЦИИ ОКРУГА МУРОМ. ИНФОРМАТИЗАЦИЯ ОРГАНОВ МЕСТНОГО САМОУПРАВЛЕНИЯ»</t>
  </si>
  <si>
    <t>Расходы на обеспечение деятельности муниципального казенного учреждения "Управление административными зданиями и транспортом"</t>
  </si>
  <si>
    <t>Расходы на обеспечение деятельности централизованных бухгалтерий</t>
  </si>
  <si>
    <t xml:space="preserve">Аппарат управления Администрации округа Муром </t>
  </si>
  <si>
    <t>Комиссии по вопросам административного законодательства Администрации округа Муром №1, №2</t>
  </si>
  <si>
    <t>Администрация округа Муром</t>
  </si>
  <si>
    <t>Комиссия по делам несовершеннолетних и защите их прав Администрации округа Муром</t>
  </si>
  <si>
    <t xml:space="preserve"> Автоматизация и информатизация рабочих мест работников органов местного самоуправления и подведомственных учреждений</t>
  </si>
  <si>
    <t>Техническое обслуживание автоматизированного рабочего места муниципального служащего</t>
  </si>
  <si>
    <t>3.</t>
  </si>
  <si>
    <t>3.1</t>
  </si>
  <si>
    <t>3.2</t>
  </si>
  <si>
    <t xml:space="preserve"> Реализация решения Совета народных депутатов от 25.09.2012 № 252 "Об утверждении Положения о выплате денежной компенсации членам домовых и уличных комитетов в новой редакции"</t>
  </si>
  <si>
    <t>4.</t>
  </si>
  <si>
    <t>4.1</t>
  </si>
  <si>
    <t xml:space="preserve"> Поощрение членов добровольной народной дружины</t>
  </si>
  <si>
    <t>МКУ округа Муром «Управление административными зданиями и транспортом», информационно-компьютерный отдел МКУ «Организационное управление»</t>
  </si>
  <si>
    <t>Администрация округа Муром; информационно-компьютерный отдел МКУ «Организационное управление»</t>
  </si>
  <si>
    <t xml:space="preserve">Централизованная бухгалтерия Администрации округа Муром </t>
  </si>
  <si>
    <t>МКУ округа Муром «Управление административными зданиями и транспортом»</t>
  </si>
  <si>
    <t>1020100000</t>
  </si>
  <si>
    <t>10201УТ590</t>
  </si>
  <si>
    <t>10201ЦБ590</t>
  </si>
  <si>
    <t>1020210140</t>
  </si>
  <si>
    <t>1020210150</t>
  </si>
  <si>
    <t>1020200000</t>
  </si>
  <si>
    <t>1020300000</t>
  </si>
  <si>
    <t>102030А590</t>
  </si>
  <si>
    <t>1020320060</t>
  </si>
  <si>
    <t>0300</t>
  </si>
  <si>
    <t>0314</t>
  </si>
  <si>
    <t>1020400000</t>
  </si>
  <si>
    <t>1020420140</t>
  </si>
  <si>
    <r>
      <t xml:space="preserve">Задача №2: </t>
    </r>
    <r>
      <rPr>
        <i/>
        <sz val="10"/>
        <color theme="1"/>
        <rFont val="Times New Roman"/>
        <family val="1"/>
        <charset val="204"/>
      </rPr>
      <t>Осуществление органами местного самоуправления отдельных государственных полномочий в соответствии с обязательными для исполнения нормативными правовыми актами: государственная регистрация актов гражданского состояния, своевременное, всесторонне, полное и объективное выяснение обстоятельств каждого дела об административном правонарушении, осуществление мер по защите и восстановлению прав и законных интересов несовершеннолетних и т. д.</t>
    </r>
  </si>
  <si>
    <r>
      <t xml:space="preserve">Цель подпрограммы 1: </t>
    </r>
    <r>
      <rPr>
        <i/>
        <sz val="10"/>
        <color theme="1"/>
        <rFont val="Times New Roman"/>
        <family val="1"/>
        <charset val="204"/>
      </rPr>
      <t>Повышение эффективности деятельности органов местного самоуправления по выполнению муниципальных функций и переданных государственных полномочий.</t>
    </r>
  </si>
  <si>
    <r>
      <t>Задача №1:</t>
    </r>
    <r>
      <rPr>
        <i/>
        <sz val="10"/>
        <color theme="1"/>
        <rFont val="Times New Roman"/>
        <family val="1"/>
        <charset val="204"/>
      </rPr>
      <t xml:space="preserve"> Развитие муниципального управления, оптимизация функций муниципального управления.</t>
    </r>
  </si>
  <si>
    <r>
      <t xml:space="preserve">Задача №1: </t>
    </r>
    <r>
      <rPr>
        <i/>
        <sz val="10"/>
        <color theme="1"/>
        <rFont val="Times New Roman"/>
        <family val="1"/>
        <charset val="204"/>
      </rPr>
      <t xml:space="preserve">Материально-техническое обеспечение деятельности исполнительных органов местного самоуправления. </t>
    </r>
  </si>
  <si>
    <r>
      <t xml:space="preserve">Задача №2: </t>
    </r>
    <r>
      <rPr>
        <i/>
        <sz val="10"/>
        <color theme="1"/>
        <rFont val="Times New Roman"/>
        <family val="1"/>
        <charset val="204"/>
      </rPr>
      <t xml:space="preserve">Информатизация органов местного самоуправления, модернизация коммуникационного оборудования и автоматизация рабочих мест работников. </t>
    </r>
  </si>
  <si>
    <r>
      <t xml:space="preserve">Задача №3: </t>
    </r>
    <r>
      <rPr>
        <i/>
        <sz val="10"/>
        <color theme="1"/>
        <rFont val="Times New Roman"/>
        <family val="1"/>
        <charset val="204"/>
      </rPr>
      <t>Реализация функций органов местного самоуправления в вопросах организации и регулирования деятельности территориального общественного самоуправления, обеспечения реализации прав граждан на обращение в Администрацию округа, формирования и содержания муниципального архива, создания условий для развития промышленности и туризма в округе Муром.</t>
    </r>
  </si>
  <si>
    <r>
      <t xml:space="preserve">Задача №4: </t>
    </r>
    <r>
      <rPr>
        <i/>
        <sz val="10"/>
        <color theme="1"/>
        <rFont val="Times New Roman"/>
        <family val="1"/>
        <charset val="204"/>
      </rPr>
      <t>Оказание поддержки в охране общественного порядка.</t>
    </r>
  </si>
  <si>
    <r>
      <t xml:space="preserve">Цель подпрограммы 2: </t>
    </r>
    <r>
      <rPr>
        <i/>
        <sz val="10"/>
        <color theme="1"/>
        <rFont val="Times New Roman"/>
        <family val="1"/>
        <charset val="204"/>
      </rPr>
      <t>Обеспечение деятельности исполнительных органов местного самоуправления, создание полноценных условий для их эффективного функционирования, информатизация органов местного самоуправления.</t>
    </r>
  </si>
  <si>
    <t>Место в рейтинге городских округов Владимирской области по показателям эффективности деятельности органов местного самоуправления не ниже:</t>
  </si>
  <si>
    <t>Количество рассмотренных дел об административных нарушениях</t>
  </si>
  <si>
    <t xml:space="preserve">Количество рассмотренных персональных дел на несовершеннолетних и их родителей </t>
  </si>
  <si>
    <t>Количество обслуживаемых учреждений</t>
  </si>
  <si>
    <t>Количество обслуживаемых АРМ</t>
  </si>
  <si>
    <t>Количество членов ДНД, патрулирующих улицы города.</t>
  </si>
  <si>
    <t>Администрация округа Муром, Комитет территориального самоуправления</t>
  </si>
  <si>
    <t xml:space="preserve">Администрация округа Муром, Комитет территориального самоуправления Администрации округа Муром </t>
  </si>
  <si>
    <t>100</t>
  </si>
  <si>
    <t>200</t>
  </si>
  <si>
    <t>800</t>
  </si>
  <si>
    <t>ИТОГО:</t>
  </si>
  <si>
    <t>в т.ч. областной бюджет</t>
  </si>
  <si>
    <t>в т.ч. местный бюджет</t>
  </si>
  <si>
    <t>в т.ч. федеральный бюджет</t>
  </si>
  <si>
    <t xml:space="preserve">Основное мероприятие "Решение вопросов  местного значения". </t>
  </si>
  <si>
    <t>Основное мероприятие "Реализация отдельных переданных государственных полномочий в соответствии с обязательными для исполнения нормативными правовыми актами."</t>
  </si>
  <si>
    <t>Основное мероприятие "Материально-техническое обеспечение реализации муниципальной программы"</t>
  </si>
  <si>
    <t>Основное мероприятие "Информационное обеспечение, техническое оснащение и обслуживание рабочих мест сотрудников"</t>
  </si>
  <si>
    <t>Основное мероприятие "Создание условий для реализации муниципальной программы"</t>
  </si>
  <si>
    <t>Основное мероприятие "Создание условий для деятельности народных дружин."</t>
  </si>
  <si>
    <t>300</t>
  </si>
  <si>
    <t>600</t>
  </si>
  <si>
    <t>Количество актов гражданского состояния и иных юридически значимых действий, регистрируемых отделом ЗАГС администрации округа Муром</t>
  </si>
  <si>
    <t>10101Г0100</t>
  </si>
  <si>
    <t>1010100100</t>
  </si>
  <si>
    <t>Расходы на обеспечение деятельности органов местного самоуправления</t>
  </si>
  <si>
    <t>Количество поощряемых активных членов домовых и уличных комитетов.</t>
  </si>
  <si>
    <t>Е.В. Ценилова</t>
  </si>
  <si>
    <t>Директор МКУ «ЦБ администрации округа Муром»</t>
  </si>
  <si>
    <t>3.3</t>
  </si>
  <si>
    <t>МБУ округа Муром «Отдел туризма»</t>
  </si>
  <si>
    <t>0412</t>
  </si>
  <si>
    <t xml:space="preserve"> Расходы на обеспечение деятельности учреждений, подведомственных администрации округа</t>
  </si>
  <si>
    <t>МКУ округа Муром «Управление общественного самоуправления», «Организационное управление»</t>
  </si>
  <si>
    <t>1.4</t>
  </si>
  <si>
    <t>Обеспечение территорий документацией для осуществления градостроительной деятельности</t>
  </si>
  <si>
    <t>Управление архитектуры и градостроительства Администрации округа Муром</t>
  </si>
  <si>
    <t>1010170080</t>
  </si>
  <si>
    <t>10101S0080</t>
  </si>
  <si>
    <t>1.3</t>
  </si>
  <si>
    <t>2.4</t>
  </si>
  <si>
    <t xml:space="preserve">Осуществление полномочий по составлению (изменению)  списков кандидатов в присяжные заседатели федеральных судов общей юрисдикции в Российской Федерации </t>
  </si>
  <si>
    <t xml:space="preserve">Отдел  мобилизационной работы и общественной безопасности Администрации округа Муром </t>
  </si>
  <si>
    <t>0105</t>
  </si>
  <si>
    <t>1010251200</t>
  </si>
  <si>
    <t>Осуществление экскурсионного обслуживания</t>
  </si>
  <si>
    <t>Расходы на обеспечение деятельности муниципального бюджетного учреждения округа Муром "Отдел туризма", оказание туристско-информационных услуг; Осуществление экскурсионного обслуживания</t>
  </si>
  <si>
    <t>Приложение 1
к муниципальной  программе округа Муром 
«Муниципальное управление» на 2019-2021 гг.</t>
  </si>
  <si>
    <t>Приложение 2
к муниципальной  программе округа Муром 
«Муниципальное управление»  на 2019-2021 гг.</t>
  </si>
  <si>
    <t>Прочие расходы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</t>
  </si>
  <si>
    <t>1020310040</t>
  </si>
  <si>
    <t>831</t>
  </si>
  <si>
    <t>3.4</t>
  </si>
  <si>
    <t>Приложение 3 к муниципальной  программе округа Муром «Муниципальное управление»  на 2019-2021 гг.</t>
  </si>
  <si>
    <t>ПЕРЕЧЕНЬ МЕРОПРИЯТИЙ ПОДПРОГРАММЫ 3 «ОСВЕЩЕНИЕ ВОПРОСОВ ДЕЯТЕЛЬНОСТИ 
АДМИНИСТРАЦИИ ОКРУГА МУРОМ»</t>
  </si>
  <si>
    <r>
      <t xml:space="preserve">Цель подпрограммы 3: </t>
    </r>
    <r>
      <rPr>
        <i/>
        <sz val="10"/>
        <color theme="1"/>
        <rFont val="Times New Roman"/>
        <family val="1"/>
        <charset val="204"/>
      </rPr>
      <t>Обеспечение конституционного права жителей округа Муром на получение объективной информации о деятельности органов местного самоуправления.</t>
    </r>
  </si>
  <si>
    <r>
      <t xml:space="preserve">Задача №1: </t>
    </r>
    <r>
      <rPr>
        <i/>
        <sz val="10"/>
        <color theme="1"/>
        <rFont val="Times New Roman"/>
        <family val="1"/>
        <charset val="204"/>
      </rPr>
      <t>Всестороннее информирование населения о деятельности органов местного самоуправления.</t>
    </r>
  </si>
  <si>
    <t>Основное мероприятие "Освещение деятельности органов местного самоуправления в средствах массовой информации"</t>
  </si>
  <si>
    <t>МАУ  ТРК «Муромский меридиан»</t>
  </si>
  <si>
    <t>1201</t>
  </si>
  <si>
    <t>1030100000</t>
  </si>
  <si>
    <t>Количество телепередач, час</t>
  </si>
  <si>
    <t>Расходы на обеспечение деятельности муниципального автономного учреждения "Муромский меридиан"  (производство и выпуск телевизионных программ)</t>
  </si>
  <si>
    <t>10301MM590</t>
  </si>
  <si>
    <t>Расходы на обеспечение деятельности муниципального автономного учреждения "Муромский меридиан"  (печатные средства массовой информации)</t>
  </si>
  <si>
    <t>1202</t>
  </si>
  <si>
    <t>обл бюджет</t>
  </si>
  <si>
    <t>фед бюджет</t>
  </si>
  <si>
    <t>местный бюджет пп1</t>
  </si>
  <si>
    <t>местный бюджет пп2</t>
  </si>
  <si>
    <t>местный бюджет пп3</t>
  </si>
  <si>
    <t>всего местн бюдж</t>
  </si>
  <si>
    <t xml:space="preserve">всего </t>
  </si>
  <si>
    <t>Приложение №1
к постановлению администрации округа Муром
  от  22.10.2019  № 783</t>
  </si>
  <si>
    <t>Приложение №2
к постановлению администрации округа Муром
  от 22.10.2019  № 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</si>
</sst>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49" fontId="5" fillId="2" borderId="1" xfId="0" applyNumberFormat="1" applyFont="1" applyFill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shrinkToFi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7" xfId="0" applyBorder="1"/>
    <xf numFmtId="0" fontId="2" fillId="0" borderId="6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left" vertical="top" wrapText="1"/>
    </xf>
    <xf numFmtId="4" fontId="0" fillId="0" borderId="0" xfId="0" applyNumberFormat="1"/>
    <xf numFmtId="3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1" fontId="6" fillId="0" borderId="5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5" fontId="6" fillId="0" borderId="0" xfId="0" applyNumberFormat="1" applyFont="1"/>
    <xf numFmtId="165" fontId="2" fillId="0" borderId="0" xfId="0" applyNumberFormat="1" applyFont="1"/>
    <xf numFmtId="165" fontId="9" fillId="0" borderId="0" xfId="0" applyNumberFormat="1" applyFont="1"/>
    <xf numFmtId="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49" fontId="2" fillId="0" borderId="6" xfId="0" applyNumberFormat="1" applyFont="1" applyBorder="1" applyAlignment="1">
      <alignment horizontal="right" vertical="top" wrapText="1"/>
    </xf>
    <xf numFmtId="49" fontId="2" fillId="0" borderId="7" xfId="0" applyNumberFormat="1" applyFont="1" applyBorder="1" applyAlignment="1">
      <alignment horizontal="right" vertical="top" wrapText="1"/>
    </xf>
    <xf numFmtId="49" fontId="2" fillId="0" borderId="3" xfId="0" applyNumberFormat="1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right" wrapText="1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6" fillId="0" borderId="4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K1" sqref="K1:P1"/>
    </sheetView>
  </sheetViews>
  <sheetFormatPr defaultRowHeight="15" x14ac:dyDescent="0.25"/>
  <cols>
    <col min="1" max="1" width="4.140625" customWidth="1"/>
    <col min="2" max="2" width="19.85546875" customWidth="1"/>
    <col min="3" max="3" width="15.140625" customWidth="1"/>
    <col min="4" max="4" width="7.5703125" customWidth="1"/>
    <col min="5" max="5" width="4.28515625" customWidth="1"/>
    <col min="6" max="6" width="5.7109375" customWidth="1"/>
    <col min="7" max="7" width="10.85546875" customWidth="1"/>
    <col min="8" max="8" width="5.5703125" customWidth="1"/>
    <col min="9" max="9" width="4.42578125" customWidth="1"/>
    <col min="10" max="10" width="9.7109375" customWidth="1"/>
    <col min="11" max="11" width="10.5703125" customWidth="1"/>
    <col min="12" max="12" width="9.85546875" bestFit="1" customWidth="1"/>
    <col min="13" max="13" width="11.28515625" customWidth="1"/>
    <col min="14" max="16" width="6.42578125" customWidth="1"/>
  </cols>
  <sheetData>
    <row r="1" spans="1:16" ht="42.75" customHeight="1" x14ac:dyDescent="0.25">
      <c r="K1" s="43" t="s">
        <v>156</v>
      </c>
      <c r="L1" s="43"/>
      <c r="M1" s="43"/>
      <c r="N1" s="43"/>
      <c r="O1" s="43"/>
      <c r="P1" s="43"/>
    </row>
    <row r="2" spans="1:16" ht="50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2"/>
      <c r="K2" s="46" t="s">
        <v>130</v>
      </c>
      <c r="L2" s="46"/>
      <c r="M2" s="46"/>
      <c r="N2" s="46"/>
      <c r="O2" s="46"/>
      <c r="P2" s="46"/>
    </row>
    <row r="3" spans="1:16" ht="35.25" customHeight="1" x14ac:dyDescent="0.25">
      <c r="A3" s="49" t="s">
        <v>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6.75" customHeight="1" x14ac:dyDescent="0.25"/>
    <row r="5" spans="1:16" ht="33" customHeight="1" x14ac:dyDescent="0.25">
      <c r="A5" s="45" t="s">
        <v>4</v>
      </c>
      <c r="B5" s="45" t="s">
        <v>5</v>
      </c>
      <c r="C5" s="45" t="s">
        <v>6</v>
      </c>
      <c r="D5" s="45" t="s">
        <v>7</v>
      </c>
      <c r="E5" s="45" t="s">
        <v>8</v>
      </c>
      <c r="F5" s="45"/>
      <c r="G5" s="45"/>
      <c r="H5" s="45"/>
      <c r="I5" s="50" t="s">
        <v>9</v>
      </c>
      <c r="J5" s="45" t="s">
        <v>10</v>
      </c>
      <c r="K5" s="45"/>
      <c r="L5" s="45"/>
      <c r="M5" s="45" t="s">
        <v>11</v>
      </c>
      <c r="N5" s="45">
        <v>2019</v>
      </c>
      <c r="O5" s="45">
        <v>2020</v>
      </c>
      <c r="P5" s="45">
        <v>2021</v>
      </c>
    </row>
    <row r="6" spans="1:16" x14ac:dyDescent="0.25">
      <c r="A6" s="45"/>
      <c r="B6" s="45"/>
      <c r="C6" s="45"/>
      <c r="D6" s="45"/>
      <c r="E6" s="45" t="s">
        <v>12</v>
      </c>
      <c r="F6" s="2" t="s">
        <v>13</v>
      </c>
      <c r="G6" s="45" t="s">
        <v>15</v>
      </c>
      <c r="H6" s="45" t="s">
        <v>16</v>
      </c>
      <c r="I6" s="51"/>
      <c r="J6" s="47">
        <v>2019</v>
      </c>
      <c r="K6" s="47">
        <v>2020</v>
      </c>
      <c r="L6" s="47">
        <v>2021</v>
      </c>
      <c r="M6" s="45"/>
      <c r="N6" s="45"/>
      <c r="O6" s="45"/>
      <c r="P6" s="45"/>
    </row>
    <row r="7" spans="1:16" ht="15" customHeight="1" x14ac:dyDescent="0.25">
      <c r="A7" s="45"/>
      <c r="B7" s="45"/>
      <c r="C7" s="45"/>
      <c r="D7" s="45"/>
      <c r="E7" s="45"/>
      <c r="F7" s="2" t="s">
        <v>14</v>
      </c>
      <c r="G7" s="45"/>
      <c r="H7" s="45"/>
      <c r="I7" s="52"/>
      <c r="J7" s="48"/>
      <c r="K7" s="48"/>
      <c r="L7" s="48"/>
      <c r="M7" s="45"/>
      <c r="N7" s="45"/>
      <c r="O7" s="45"/>
      <c r="P7" s="45"/>
    </row>
    <row r="8" spans="1:16" ht="26.25" customHeight="1" x14ac:dyDescent="0.25">
      <c r="A8" s="44" t="s">
        <v>75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16.5" customHeight="1" x14ac:dyDescent="0.25">
      <c r="A9" s="44" t="s">
        <v>76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41.25" customHeight="1" x14ac:dyDescent="0.25">
      <c r="A10" s="13" t="s">
        <v>17</v>
      </c>
      <c r="B10" s="13" t="s">
        <v>97</v>
      </c>
      <c r="C10" s="13" t="s">
        <v>46</v>
      </c>
      <c r="D10" s="13"/>
      <c r="E10" s="14" t="s">
        <v>26</v>
      </c>
      <c r="F10" s="14" t="s">
        <v>32</v>
      </c>
      <c r="G10" s="14" t="s">
        <v>33</v>
      </c>
      <c r="H10" s="15" t="s">
        <v>29</v>
      </c>
      <c r="I10" s="16"/>
      <c r="J10" s="17">
        <f>J11+J12+J14+J13</f>
        <v>30263.269999999997</v>
      </c>
      <c r="K10" s="17">
        <f t="shared" ref="K10:L10" si="0">K11+K12+K14+K13</f>
        <v>32046.039999999997</v>
      </c>
      <c r="L10" s="17">
        <f t="shared" si="0"/>
        <v>31946.1</v>
      </c>
      <c r="M10" s="58" t="s">
        <v>82</v>
      </c>
      <c r="N10" s="56">
        <v>2</v>
      </c>
      <c r="O10" s="56">
        <v>2</v>
      </c>
      <c r="P10" s="56">
        <v>2</v>
      </c>
    </row>
    <row r="11" spans="1:16" ht="54" customHeight="1" x14ac:dyDescent="0.25">
      <c r="A11" s="4" t="s">
        <v>19</v>
      </c>
      <c r="B11" s="3" t="s">
        <v>34</v>
      </c>
      <c r="C11" s="3" t="s">
        <v>21</v>
      </c>
      <c r="D11" s="3"/>
      <c r="E11" s="8" t="s">
        <v>26</v>
      </c>
      <c r="F11" s="8" t="s">
        <v>27</v>
      </c>
      <c r="G11" s="8" t="s">
        <v>106</v>
      </c>
      <c r="H11" s="10" t="s">
        <v>90</v>
      </c>
      <c r="I11" s="9" t="s">
        <v>30</v>
      </c>
      <c r="J11" s="11">
        <v>1893.1</v>
      </c>
      <c r="K11" s="11">
        <v>1893.1</v>
      </c>
      <c r="L11" s="11">
        <v>1893.1</v>
      </c>
      <c r="M11" s="59"/>
      <c r="N11" s="57"/>
      <c r="O11" s="57"/>
      <c r="P11" s="57"/>
    </row>
    <row r="12" spans="1:16" ht="67.5" customHeight="1" x14ac:dyDescent="0.25">
      <c r="A12" s="4" t="s">
        <v>20</v>
      </c>
      <c r="B12" s="3" t="s">
        <v>108</v>
      </c>
      <c r="C12" s="3" t="s">
        <v>44</v>
      </c>
      <c r="D12" s="3"/>
      <c r="E12" s="8" t="s">
        <v>26</v>
      </c>
      <c r="F12" s="8" t="s">
        <v>28</v>
      </c>
      <c r="G12" s="8" t="s">
        <v>107</v>
      </c>
      <c r="H12" s="10" t="s">
        <v>90</v>
      </c>
      <c r="I12" s="9" t="s">
        <v>30</v>
      </c>
      <c r="J12" s="11">
        <f>29812-61-1888.8-658.7</f>
        <v>27203.5</v>
      </c>
      <c r="K12" s="11">
        <f>27923.2+1063.1</f>
        <v>28986.3</v>
      </c>
      <c r="L12" s="11">
        <f>27989.9+1063.1</f>
        <v>29053</v>
      </c>
      <c r="M12" s="59"/>
      <c r="N12" s="57"/>
      <c r="O12" s="57"/>
      <c r="P12" s="57"/>
    </row>
    <row r="13" spans="1:16" ht="76.5" customHeight="1" x14ac:dyDescent="0.25">
      <c r="A13" s="4" t="s">
        <v>122</v>
      </c>
      <c r="B13" s="6" t="s">
        <v>118</v>
      </c>
      <c r="C13" s="6" t="s">
        <v>119</v>
      </c>
      <c r="D13" s="7"/>
      <c r="E13" s="8" t="s">
        <v>26</v>
      </c>
      <c r="F13" s="8" t="s">
        <v>114</v>
      </c>
      <c r="G13" s="8" t="s">
        <v>120</v>
      </c>
      <c r="H13" s="10" t="s">
        <v>91</v>
      </c>
      <c r="I13" s="9" t="s">
        <v>37</v>
      </c>
      <c r="J13" s="36">
        <v>700</v>
      </c>
      <c r="K13" s="36">
        <v>700</v>
      </c>
      <c r="L13" s="36">
        <v>600</v>
      </c>
      <c r="M13" s="59"/>
      <c r="N13" s="7"/>
      <c r="O13" s="7"/>
      <c r="P13" s="5"/>
    </row>
    <row r="14" spans="1:16" ht="80.25" customHeight="1" x14ac:dyDescent="0.25">
      <c r="A14" s="4" t="s">
        <v>117</v>
      </c>
      <c r="B14" s="6" t="s">
        <v>118</v>
      </c>
      <c r="C14" s="6" t="s">
        <v>119</v>
      </c>
      <c r="D14" s="7"/>
      <c r="E14" s="8" t="s">
        <v>26</v>
      </c>
      <c r="F14" s="8" t="s">
        <v>114</v>
      </c>
      <c r="G14" s="8" t="s">
        <v>121</v>
      </c>
      <c r="H14" s="10" t="s">
        <v>91</v>
      </c>
      <c r="I14" s="9" t="s">
        <v>30</v>
      </c>
      <c r="J14" s="36">
        <v>466.67</v>
      </c>
      <c r="K14" s="36">
        <f>466.67-0.03</f>
        <v>466.64000000000004</v>
      </c>
      <c r="L14" s="36">
        <v>400</v>
      </c>
      <c r="M14" s="60"/>
      <c r="N14" s="7"/>
      <c r="O14" s="7"/>
      <c r="P14" s="5"/>
    </row>
    <row r="15" spans="1:16" ht="55.5" customHeight="1" x14ac:dyDescent="0.25">
      <c r="A15" s="44" t="s">
        <v>74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 ht="133.5" customHeight="1" x14ac:dyDescent="0.25">
      <c r="A16" s="13" t="s">
        <v>22</v>
      </c>
      <c r="B16" s="13" t="s">
        <v>98</v>
      </c>
      <c r="C16" s="13" t="s">
        <v>46</v>
      </c>
      <c r="D16" s="13"/>
      <c r="E16" s="14" t="s">
        <v>26</v>
      </c>
      <c r="F16" s="14" t="s">
        <v>31</v>
      </c>
      <c r="G16" s="14" t="s">
        <v>35</v>
      </c>
      <c r="H16" s="15" t="s">
        <v>29</v>
      </c>
      <c r="I16" s="16"/>
      <c r="J16" s="17">
        <f>SUM(J17:J20)</f>
        <v>8246.7000000000007</v>
      </c>
      <c r="K16" s="17">
        <f>SUM(K17:K20)</f>
        <v>5942.2999999999993</v>
      </c>
      <c r="L16" s="17">
        <f>SUM(L17:L20)</f>
        <v>6237.4</v>
      </c>
      <c r="M16" s="13"/>
      <c r="N16" s="13"/>
      <c r="O16" s="13"/>
      <c r="P16" s="13"/>
    </row>
    <row r="17" spans="1:16" ht="186" customHeight="1" x14ac:dyDescent="0.25">
      <c r="A17" s="4" t="s">
        <v>23</v>
      </c>
      <c r="B17" s="3" t="s">
        <v>0</v>
      </c>
      <c r="C17" s="6" t="s">
        <v>1</v>
      </c>
      <c r="D17" s="7"/>
      <c r="E17" s="8" t="s">
        <v>26</v>
      </c>
      <c r="F17" s="8" t="s">
        <v>39</v>
      </c>
      <c r="G17" s="8" t="s">
        <v>40</v>
      </c>
      <c r="H17" s="10" t="s">
        <v>29</v>
      </c>
      <c r="I17" s="9" t="s">
        <v>36</v>
      </c>
      <c r="J17" s="11">
        <f>5289+1119</f>
        <v>6408</v>
      </c>
      <c r="K17" s="11">
        <v>4119</v>
      </c>
      <c r="L17" s="11">
        <v>4413</v>
      </c>
      <c r="M17" s="18" t="s">
        <v>105</v>
      </c>
      <c r="N17" s="23">
        <v>13900</v>
      </c>
      <c r="O17" s="23">
        <v>13900</v>
      </c>
      <c r="P17" s="23">
        <v>13900</v>
      </c>
    </row>
    <row r="18" spans="1:16" ht="111.75" customHeight="1" x14ac:dyDescent="0.25">
      <c r="A18" s="4" t="s">
        <v>24</v>
      </c>
      <c r="B18" s="3" t="s">
        <v>2</v>
      </c>
      <c r="C18" s="6" t="s">
        <v>47</v>
      </c>
      <c r="D18" s="7"/>
      <c r="E18" s="8" t="s">
        <v>26</v>
      </c>
      <c r="F18" s="8" t="s">
        <v>28</v>
      </c>
      <c r="G18" s="8">
        <v>1010270010</v>
      </c>
      <c r="H18" s="10" t="s">
        <v>29</v>
      </c>
      <c r="I18" s="9" t="s">
        <v>37</v>
      </c>
      <c r="J18" s="11">
        <f>895.9+8.2</f>
        <v>904.1</v>
      </c>
      <c r="K18" s="11">
        <v>895.9</v>
      </c>
      <c r="L18" s="11">
        <v>895.9</v>
      </c>
      <c r="M18" s="18" t="s">
        <v>84</v>
      </c>
      <c r="N18" s="24">
        <v>510</v>
      </c>
      <c r="O18" s="24">
        <v>510</v>
      </c>
      <c r="P18" s="24">
        <v>510</v>
      </c>
    </row>
    <row r="19" spans="1:16" ht="104.25" customHeight="1" x14ac:dyDescent="0.25">
      <c r="A19" s="4" t="s">
        <v>25</v>
      </c>
      <c r="B19" s="3" t="s">
        <v>3</v>
      </c>
      <c r="C19" s="6" t="s">
        <v>45</v>
      </c>
      <c r="D19" s="7"/>
      <c r="E19" s="8" t="s">
        <v>26</v>
      </c>
      <c r="F19" s="8" t="s">
        <v>28</v>
      </c>
      <c r="G19" s="8" t="s">
        <v>38</v>
      </c>
      <c r="H19" s="10" t="s">
        <v>29</v>
      </c>
      <c r="I19" s="9" t="s">
        <v>37</v>
      </c>
      <c r="J19" s="11">
        <f>906.4+8.2</f>
        <v>914.6</v>
      </c>
      <c r="K19" s="11">
        <v>906.4</v>
      </c>
      <c r="L19" s="11">
        <v>906.4</v>
      </c>
      <c r="M19" s="18" t="s">
        <v>83</v>
      </c>
      <c r="N19" s="24">
        <v>500</v>
      </c>
      <c r="O19" s="24">
        <v>500</v>
      </c>
      <c r="P19" s="24">
        <v>500</v>
      </c>
    </row>
    <row r="20" spans="1:16" ht="132" customHeight="1" x14ac:dyDescent="0.25">
      <c r="A20" s="4" t="s">
        <v>123</v>
      </c>
      <c r="B20" s="3" t="s">
        <v>124</v>
      </c>
      <c r="C20" s="3" t="s">
        <v>125</v>
      </c>
      <c r="D20" s="3"/>
      <c r="E20" s="8" t="s">
        <v>26</v>
      </c>
      <c r="F20" s="8" t="s">
        <v>126</v>
      </c>
      <c r="G20" s="8" t="s">
        <v>127</v>
      </c>
      <c r="H20" s="10" t="s">
        <v>91</v>
      </c>
      <c r="I20" s="9" t="s">
        <v>36</v>
      </c>
      <c r="J20" s="11">
        <v>20</v>
      </c>
      <c r="K20" s="11">
        <v>21</v>
      </c>
      <c r="L20" s="11">
        <v>22.1</v>
      </c>
      <c r="M20" s="3"/>
      <c r="N20" s="9"/>
      <c r="O20" s="9"/>
      <c r="P20" s="35"/>
    </row>
    <row r="22" spans="1:16" ht="15.75" customHeight="1" x14ac:dyDescent="0.25">
      <c r="A22" s="53" t="s">
        <v>93</v>
      </c>
      <c r="B22" s="54"/>
      <c r="C22" s="54"/>
      <c r="D22" s="54"/>
      <c r="E22" s="54"/>
      <c r="F22" s="54"/>
      <c r="G22" s="54"/>
      <c r="H22" s="54"/>
      <c r="I22" s="55"/>
      <c r="J22" s="11">
        <f>J10+J16</f>
        <v>38509.97</v>
      </c>
      <c r="K22" s="42">
        <f>K10+K16</f>
        <v>37988.339999999997</v>
      </c>
      <c r="L22" s="11">
        <f>L10+L16</f>
        <v>38183.5</v>
      </c>
      <c r="M22" s="21"/>
      <c r="N22" s="19"/>
      <c r="O22" s="19"/>
      <c r="P22" s="5"/>
    </row>
    <row r="23" spans="1:16" ht="15.75" customHeight="1" x14ac:dyDescent="0.25">
      <c r="A23" s="53" t="s">
        <v>96</v>
      </c>
      <c r="B23" s="54"/>
      <c r="C23" s="54"/>
      <c r="D23" s="54"/>
      <c r="E23" s="54"/>
      <c r="F23" s="54"/>
      <c r="G23" s="54"/>
      <c r="H23" s="54"/>
      <c r="I23" s="55"/>
      <c r="J23" s="11">
        <f>J17+J20</f>
        <v>6428</v>
      </c>
      <c r="K23" s="42">
        <f t="shared" ref="K23:L23" si="1">K17+K20</f>
        <v>4140</v>
      </c>
      <c r="L23" s="11">
        <f t="shared" si="1"/>
        <v>4435.1000000000004</v>
      </c>
      <c r="M23" s="21"/>
      <c r="N23" s="19"/>
      <c r="O23" s="19"/>
      <c r="P23" s="5"/>
    </row>
    <row r="24" spans="1:16" ht="15.75" customHeight="1" x14ac:dyDescent="0.25">
      <c r="A24" s="53" t="s">
        <v>94</v>
      </c>
      <c r="B24" s="54"/>
      <c r="C24" s="54"/>
      <c r="D24" s="54"/>
      <c r="E24" s="54"/>
      <c r="F24" s="54"/>
      <c r="G24" s="54"/>
      <c r="H24" s="54"/>
      <c r="I24" s="55"/>
      <c r="J24" s="11">
        <f>J19+J18+J13</f>
        <v>2518.6999999999998</v>
      </c>
      <c r="K24" s="42">
        <f t="shared" ref="K24:L24" si="2">K19+K18+K13</f>
        <v>2502.3000000000002</v>
      </c>
      <c r="L24" s="11">
        <f t="shared" si="2"/>
        <v>2402.3000000000002</v>
      </c>
      <c r="M24" s="21"/>
      <c r="N24" s="19"/>
      <c r="O24" s="19"/>
      <c r="P24" s="5"/>
    </row>
    <row r="25" spans="1:16" ht="17.25" customHeight="1" x14ac:dyDescent="0.25">
      <c r="A25" s="53" t="s">
        <v>95</v>
      </c>
      <c r="B25" s="54"/>
      <c r="C25" s="54"/>
      <c r="D25" s="54"/>
      <c r="E25" s="54"/>
      <c r="F25" s="54"/>
      <c r="G25" s="54"/>
      <c r="H25" s="54"/>
      <c r="I25" s="55"/>
      <c r="J25" s="11">
        <f>J10-J13</f>
        <v>29563.269999999997</v>
      </c>
      <c r="K25" s="42">
        <f>K10-K13</f>
        <v>31346.039999999997</v>
      </c>
      <c r="L25" s="11">
        <f>L10-L13</f>
        <v>31346.1</v>
      </c>
      <c r="M25" s="21"/>
      <c r="N25" s="19"/>
      <c r="O25" s="19"/>
      <c r="P25" s="5"/>
    </row>
    <row r="26" spans="1:16" ht="17.2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6"/>
      <c r="K26" s="26"/>
      <c r="L26" s="26"/>
      <c r="M26" s="27"/>
      <c r="N26" s="28"/>
      <c r="O26" s="28"/>
      <c r="P26" s="29"/>
    </row>
    <row r="27" spans="1:16" ht="15" customHeight="1" x14ac:dyDescent="0.25">
      <c r="A27" s="62" t="s">
        <v>111</v>
      </c>
      <c r="B27" s="62"/>
      <c r="C27" s="62"/>
      <c r="D27" s="62"/>
      <c r="E27" s="62"/>
      <c r="F27" s="62"/>
      <c r="G27" s="62"/>
      <c r="I27" s="63"/>
      <c r="J27" s="63"/>
      <c r="K27" s="63"/>
      <c r="M27" s="64" t="s">
        <v>110</v>
      </c>
      <c r="N27" s="64"/>
      <c r="O27" s="64"/>
    </row>
    <row r="28" spans="1:16" ht="15" customHeight="1" x14ac:dyDescent="0.25">
      <c r="A28" s="31"/>
      <c r="B28" s="31"/>
      <c r="C28" s="31"/>
      <c r="D28" s="31"/>
      <c r="E28" s="31"/>
      <c r="F28" s="31"/>
      <c r="G28" s="31"/>
      <c r="I28" s="34"/>
      <c r="J28" s="34"/>
      <c r="K28" s="34"/>
      <c r="M28" s="32"/>
      <c r="N28" s="32"/>
      <c r="O28" s="32"/>
    </row>
    <row r="29" spans="1:16" ht="37.5" customHeight="1" x14ac:dyDescent="0.25">
      <c r="A29" s="31"/>
      <c r="B29" s="31"/>
      <c r="C29" s="31"/>
      <c r="D29" s="31"/>
      <c r="E29" s="31"/>
      <c r="F29" s="31"/>
      <c r="G29" s="31"/>
      <c r="I29" s="34"/>
      <c r="J29" s="34"/>
      <c r="K29" s="34"/>
      <c r="M29" s="32"/>
      <c r="N29" s="32"/>
      <c r="O29" s="32"/>
    </row>
    <row r="30" spans="1:16" ht="52.5" customHeight="1" x14ac:dyDescent="0.25">
      <c r="A30" s="31"/>
      <c r="B30" s="31"/>
      <c r="C30" s="31"/>
      <c r="D30" s="31"/>
      <c r="E30" s="31"/>
      <c r="F30" s="31"/>
      <c r="G30" s="31"/>
      <c r="I30" s="34"/>
      <c r="J30" s="34"/>
      <c r="K30" s="34"/>
      <c r="M30" s="32"/>
      <c r="N30" s="32"/>
      <c r="O30" s="32"/>
    </row>
    <row r="31" spans="1:16" x14ac:dyDescent="0.25">
      <c r="E31" s="65" t="s">
        <v>150</v>
      </c>
      <c r="F31" s="65"/>
      <c r="G31" s="65"/>
      <c r="H31" s="65"/>
      <c r="I31" s="65"/>
      <c r="J31" s="39">
        <f>J23</f>
        <v>6428</v>
      </c>
      <c r="K31" s="39">
        <f t="shared" ref="K31:L31" si="3">K23</f>
        <v>4140</v>
      </c>
      <c r="L31" s="39">
        <f t="shared" si="3"/>
        <v>4435.1000000000004</v>
      </c>
      <c r="M31" s="39">
        <f>SUM(J31:L31)</f>
        <v>15003.1</v>
      </c>
    </row>
    <row r="32" spans="1:16" x14ac:dyDescent="0.25">
      <c r="E32" s="65" t="s">
        <v>149</v>
      </c>
      <c r="F32" s="65"/>
      <c r="G32" s="65"/>
      <c r="H32" s="65"/>
      <c r="I32" s="65"/>
      <c r="J32" s="39">
        <f>J24</f>
        <v>2518.6999999999998</v>
      </c>
      <c r="K32" s="39">
        <f>K24</f>
        <v>2502.3000000000002</v>
      </c>
      <c r="L32" s="39">
        <f>L24</f>
        <v>2402.3000000000002</v>
      </c>
      <c r="M32" s="39">
        <f t="shared" ref="M32:M35" si="4">SUM(J32:L32)</f>
        <v>7423.3</v>
      </c>
    </row>
    <row r="33" spans="5:13" x14ac:dyDescent="0.25">
      <c r="E33" s="65" t="s">
        <v>151</v>
      </c>
      <c r="F33" s="65"/>
      <c r="G33" s="65"/>
      <c r="H33" s="65"/>
      <c r="I33" s="65"/>
      <c r="J33" s="40">
        <f>J25</f>
        <v>29563.269999999997</v>
      </c>
      <c r="K33" s="40">
        <f t="shared" ref="K33:L33" si="5">K25</f>
        <v>31346.039999999997</v>
      </c>
      <c r="L33" s="40">
        <f t="shared" si="5"/>
        <v>31346.1</v>
      </c>
      <c r="M33" s="40">
        <f t="shared" si="4"/>
        <v>92255.41</v>
      </c>
    </row>
    <row r="34" spans="5:13" x14ac:dyDescent="0.25">
      <c r="E34" s="65" t="s">
        <v>152</v>
      </c>
      <c r="F34" s="65"/>
      <c r="G34" s="65"/>
      <c r="H34" s="65"/>
      <c r="I34" s="65"/>
      <c r="J34" s="40">
        <f>'Пр 2'!J35</f>
        <v>58753.499999999993</v>
      </c>
      <c r="K34" s="40">
        <f>'Пр 2'!K35</f>
        <v>58263.399999999994</v>
      </c>
      <c r="L34" s="40">
        <f>'Пр 2'!L35</f>
        <v>58485.899999999994</v>
      </c>
      <c r="M34" s="40">
        <f t="shared" si="4"/>
        <v>175502.8</v>
      </c>
    </row>
    <row r="35" spans="5:13" x14ac:dyDescent="0.25">
      <c r="E35" s="65" t="s">
        <v>153</v>
      </c>
      <c r="F35" s="65"/>
      <c r="G35" s="65"/>
      <c r="H35" s="65"/>
      <c r="I35" s="65"/>
      <c r="J35" s="40">
        <f>'Пр 3 '!J13</f>
        <v>7509.7999999999993</v>
      </c>
      <c r="K35" s="40">
        <f>'Пр 3 '!K13</f>
        <v>5203.5</v>
      </c>
      <c r="L35" s="40">
        <f>'Пр 3 '!L13</f>
        <v>5203.5</v>
      </c>
      <c r="M35" s="40">
        <f t="shared" si="4"/>
        <v>17916.8</v>
      </c>
    </row>
    <row r="36" spans="5:13" x14ac:dyDescent="0.25">
      <c r="E36" s="61" t="s">
        <v>154</v>
      </c>
      <c r="F36" s="61"/>
      <c r="G36" s="61"/>
      <c r="H36" s="61"/>
      <c r="I36" s="61"/>
      <c r="J36" s="39">
        <f>SUM(J33:J35)</f>
        <v>95826.569999999992</v>
      </c>
      <c r="K36" s="39">
        <f t="shared" ref="K36:M36" si="6">SUM(K33:K35)</f>
        <v>94812.939999999988</v>
      </c>
      <c r="L36" s="39">
        <f t="shared" si="6"/>
        <v>95035.5</v>
      </c>
      <c r="M36" s="39">
        <f t="shared" si="6"/>
        <v>285675.00999999995</v>
      </c>
    </row>
    <row r="37" spans="5:13" x14ac:dyDescent="0.25">
      <c r="E37" s="61" t="s">
        <v>155</v>
      </c>
      <c r="F37" s="61"/>
      <c r="G37" s="61"/>
      <c r="H37" s="61"/>
      <c r="I37" s="61"/>
      <c r="J37" s="41">
        <f>J36+J32+J31</f>
        <v>104773.26999999999</v>
      </c>
      <c r="K37" s="41">
        <f t="shared" ref="K37:M37" si="7">K36+K32+K31</f>
        <v>101455.23999999999</v>
      </c>
      <c r="L37" s="41">
        <f t="shared" si="7"/>
        <v>101872.90000000001</v>
      </c>
      <c r="M37" s="41">
        <f t="shared" si="7"/>
        <v>308101.40999999992</v>
      </c>
    </row>
    <row r="38" spans="5:13" x14ac:dyDescent="0.25">
      <c r="J38" s="22"/>
      <c r="K38" s="22"/>
      <c r="L38" s="22"/>
      <c r="M38" s="22"/>
    </row>
  </sheetData>
  <mergeCells count="41">
    <mergeCell ref="E37:I37"/>
    <mergeCell ref="A25:I25"/>
    <mergeCell ref="A27:G27"/>
    <mergeCell ref="I27:K27"/>
    <mergeCell ref="M27:O27"/>
    <mergeCell ref="E32:I32"/>
    <mergeCell ref="E35:I35"/>
    <mergeCell ref="E36:I36"/>
    <mergeCell ref="E31:I31"/>
    <mergeCell ref="E33:I33"/>
    <mergeCell ref="E34:I34"/>
    <mergeCell ref="A23:I23"/>
    <mergeCell ref="A24:I24"/>
    <mergeCell ref="P10:P12"/>
    <mergeCell ref="J5:L5"/>
    <mergeCell ref="N5:N7"/>
    <mergeCell ref="O5:O7"/>
    <mergeCell ref="P5:P7"/>
    <mergeCell ref="J6:J7"/>
    <mergeCell ref="K6:K7"/>
    <mergeCell ref="N10:N12"/>
    <mergeCell ref="O10:O12"/>
    <mergeCell ref="M10:M14"/>
    <mergeCell ref="A15:P15"/>
    <mergeCell ref="A22:I22"/>
    <mergeCell ref="K1:P1"/>
    <mergeCell ref="A8:P8"/>
    <mergeCell ref="A9:P9"/>
    <mergeCell ref="M5:M7"/>
    <mergeCell ref="A5:A7"/>
    <mergeCell ref="B5:B7"/>
    <mergeCell ref="C5:C7"/>
    <mergeCell ref="D5:D7"/>
    <mergeCell ref="K2:P2"/>
    <mergeCell ref="L6:L7"/>
    <mergeCell ref="A3:P3"/>
    <mergeCell ref="E5:H5"/>
    <mergeCell ref="I5:I7"/>
    <mergeCell ref="E6:E7"/>
    <mergeCell ref="G6:G7"/>
    <mergeCell ref="H6:H7"/>
  </mergeCells>
  <pageMargins left="0.56999999999999995" right="0.27" top="0.45" bottom="0.36" header="0.45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K1" sqref="K1:P1"/>
    </sheetView>
  </sheetViews>
  <sheetFormatPr defaultRowHeight="15" x14ac:dyDescent="0.25"/>
  <cols>
    <col min="1" max="1" width="4.140625" customWidth="1"/>
    <col min="2" max="2" width="19.85546875" customWidth="1"/>
    <col min="3" max="3" width="16.28515625" customWidth="1"/>
    <col min="4" max="4" width="7.5703125" customWidth="1"/>
    <col min="5" max="5" width="4.28515625" customWidth="1"/>
    <col min="6" max="6" width="5.7109375" customWidth="1"/>
    <col min="7" max="7" width="10.85546875" customWidth="1"/>
    <col min="8" max="8" width="5.5703125" customWidth="1"/>
    <col min="9" max="9" width="4.42578125" customWidth="1"/>
    <col min="13" max="13" width="10.28515625" customWidth="1"/>
    <col min="14" max="16" width="6.42578125" customWidth="1"/>
  </cols>
  <sheetData>
    <row r="1" spans="1:17" ht="42.75" customHeight="1" x14ac:dyDescent="0.25">
      <c r="K1" s="43" t="s">
        <v>157</v>
      </c>
      <c r="L1" s="43"/>
      <c r="M1" s="43"/>
      <c r="N1" s="43"/>
      <c r="O1" s="43"/>
      <c r="P1" s="43"/>
    </row>
    <row r="2" spans="1:17" ht="4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2"/>
      <c r="K2" s="46" t="s">
        <v>131</v>
      </c>
      <c r="L2" s="46"/>
      <c r="M2" s="46"/>
      <c r="N2" s="46"/>
      <c r="O2" s="46"/>
      <c r="P2" s="46"/>
    </row>
    <row r="3" spans="1:17" ht="35.25" customHeight="1" x14ac:dyDescent="0.25">
      <c r="A3" s="49" t="s">
        <v>41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7" ht="7.5" customHeight="1" x14ac:dyDescent="0.25"/>
    <row r="5" spans="1:17" ht="33" customHeight="1" x14ac:dyDescent="0.25">
      <c r="A5" s="45" t="s">
        <v>4</v>
      </c>
      <c r="B5" s="45" t="s">
        <v>5</v>
      </c>
      <c r="C5" s="45" t="s">
        <v>6</v>
      </c>
      <c r="D5" s="45" t="s">
        <v>7</v>
      </c>
      <c r="E5" s="45" t="s">
        <v>8</v>
      </c>
      <c r="F5" s="45"/>
      <c r="G5" s="45"/>
      <c r="H5" s="45"/>
      <c r="I5" s="50" t="s">
        <v>9</v>
      </c>
      <c r="J5" s="45" t="s">
        <v>10</v>
      </c>
      <c r="K5" s="45"/>
      <c r="L5" s="45"/>
      <c r="M5" s="45" t="s">
        <v>11</v>
      </c>
      <c r="N5" s="45">
        <v>2019</v>
      </c>
      <c r="O5" s="45">
        <v>2020</v>
      </c>
      <c r="P5" s="45">
        <v>2021</v>
      </c>
    </row>
    <row r="6" spans="1:17" x14ac:dyDescent="0.25">
      <c r="A6" s="45"/>
      <c r="B6" s="45"/>
      <c r="C6" s="45"/>
      <c r="D6" s="45"/>
      <c r="E6" s="45" t="s">
        <v>12</v>
      </c>
      <c r="F6" s="2" t="s">
        <v>13</v>
      </c>
      <c r="G6" s="45" t="s">
        <v>15</v>
      </c>
      <c r="H6" s="45" t="s">
        <v>16</v>
      </c>
      <c r="I6" s="51"/>
      <c r="J6" s="45">
        <v>2019</v>
      </c>
      <c r="K6" s="45">
        <v>2020</v>
      </c>
      <c r="L6" s="45">
        <v>2021</v>
      </c>
      <c r="M6" s="45"/>
      <c r="N6" s="45"/>
      <c r="O6" s="45"/>
      <c r="P6" s="45"/>
    </row>
    <row r="7" spans="1:17" x14ac:dyDescent="0.25">
      <c r="A7" s="45"/>
      <c r="B7" s="45"/>
      <c r="C7" s="45"/>
      <c r="D7" s="45"/>
      <c r="E7" s="45"/>
      <c r="F7" s="2" t="s">
        <v>14</v>
      </c>
      <c r="G7" s="45"/>
      <c r="H7" s="45"/>
      <c r="I7" s="52"/>
      <c r="J7" s="45"/>
      <c r="K7" s="45"/>
      <c r="L7" s="45"/>
      <c r="M7" s="45"/>
      <c r="N7" s="45"/>
      <c r="O7" s="45"/>
      <c r="P7" s="45"/>
    </row>
    <row r="8" spans="1:17" ht="28.5" customHeight="1" x14ac:dyDescent="0.25">
      <c r="A8" s="44" t="s">
        <v>81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7" ht="15" customHeight="1" x14ac:dyDescent="0.25">
      <c r="A9" s="44" t="s">
        <v>77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7" ht="90" customHeight="1" x14ac:dyDescent="0.25">
      <c r="A10" s="13" t="s">
        <v>17</v>
      </c>
      <c r="B10" s="13" t="s">
        <v>99</v>
      </c>
      <c r="C10" s="13"/>
      <c r="D10" s="13"/>
      <c r="E10" s="14" t="s">
        <v>26</v>
      </c>
      <c r="F10" s="14" t="s">
        <v>32</v>
      </c>
      <c r="G10" s="14" t="s">
        <v>61</v>
      </c>
      <c r="H10" s="15" t="s">
        <v>29</v>
      </c>
      <c r="I10" s="16" t="s">
        <v>30</v>
      </c>
      <c r="J10" s="17">
        <f>J11+J15</f>
        <v>20770.900000000001</v>
      </c>
      <c r="K10" s="17">
        <f t="shared" ref="K10:L10" si="0">K11+K15</f>
        <v>20992.400000000001</v>
      </c>
      <c r="L10" s="17">
        <f t="shared" si="0"/>
        <v>21214.9</v>
      </c>
      <c r="M10" s="13" t="s">
        <v>85</v>
      </c>
      <c r="N10" s="16">
        <v>11</v>
      </c>
      <c r="O10" s="16">
        <v>11</v>
      </c>
      <c r="P10" s="16">
        <v>11</v>
      </c>
    </row>
    <row r="11" spans="1:17" ht="119.25" customHeight="1" x14ac:dyDescent="0.25">
      <c r="A11" s="4" t="s">
        <v>19</v>
      </c>
      <c r="B11" s="3" t="s">
        <v>42</v>
      </c>
      <c r="C11" s="3" t="s">
        <v>60</v>
      </c>
      <c r="D11" s="3"/>
      <c r="E11" s="8" t="s">
        <v>26</v>
      </c>
      <c r="F11" s="8" t="s">
        <v>39</v>
      </c>
      <c r="G11" s="8" t="s">
        <v>62</v>
      </c>
      <c r="H11" s="10" t="s">
        <v>29</v>
      </c>
      <c r="I11" s="9" t="s">
        <v>30</v>
      </c>
      <c r="J11" s="33">
        <f>SUM(J12:J14)</f>
        <v>17311.5</v>
      </c>
      <c r="K11" s="33">
        <f t="shared" ref="K11:L11" si="1">SUM(K12:K14)</f>
        <v>17533</v>
      </c>
      <c r="L11" s="33">
        <f t="shared" si="1"/>
        <v>17755.5</v>
      </c>
      <c r="M11" s="3"/>
      <c r="N11" s="9"/>
      <c r="O11" s="9"/>
      <c r="P11" s="9"/>
      <c r="Q11" s="22"/>
    </row>
    <row r="12" spans="1:17" ht="15" customHeight="1" x14ac:dyDescent="0.25">
      <c r="A12" s="4"/>
      <c r="B12" s="3"/>
      <c r="C12" s="3"/>
      <c r="D12" s="3"/>
      <c r="E12" s="8" t="s">
        <v>26</v>
      </c>
      <c r="F12" s="8" t="s">
        <v>39</v>
      </c>
      <c r="G12" s="8" t="s">
        <v>62</v>
      </c>
      <c r="H12" s="10" t="s">
        <v>90</v>
      </c>
      <c r="I12" s="9"/>
      <c r="J12" s="33">
        <v>8928.2000000000007</v>
      </c>
      <c r="K12" s="33">
        <v>9149.7000000000007</v>
      </c>
      <c r="L12" s="33">
        <v>9372.2000000000007</v>
      </c>
      <c r="M12" s="3"/>
      <c r="N12" s="9"/>
      <c r="O12" s="9"/>
      <c r="P12" s="9"/>
      <c r="Q12" s="22"/>
    </row>
    <row r="13" spans="1:17" ht="15" customHeight="1" x14ac:dyDescent="0.25">
      <c r="A13" s="4"/>
      <c r="B13" s="3"/>
      <c r="C13" s="3"/>
      <c r="D13" s="3"/>
      <c r="E13" s="8" t="s">
        <v>26</v>
      </c>
      <c r="F13" s="8" t="s">
        <v>39</v>
      </c>
      <c r="G13" s="8" t="s">
        <v>62</v>
      </c>
      <c r="H13" s="10" t="s">
        <v>91</v>
      </c>
      <c r="I13" s="9"/>
      <c r="J13" s="33">
        <f>7853.3+190.61</f>
        <v>8043.91</v>
      </c>
      <c r="K13" s="33">
        <v>7853.3</v>
      </c>
      <c r="L13" s="33">
        <v>7853.3</v>
      </c>
      <c r="M13" s="3"/>
      <c r="N13" s="9"/>
      <c r="O13" s="9"/>
      <c r="P13" s="9"/>
      <c r="Q13" s="22"/>
    </row>
    <row r="14" spans="1:17" ht="15" customHeight="1" x14ac:dyDescent="0.25">
      <c r="A14" s="4"/>
      <c r="B14" s="3"/>
      <c r="C14" s="3"/>
      <c r="D14" s="3"/>
      <c r="E14" s="8" t="s">
        <v>26</v>
      </c>
      <c r="F14" s="8" t="s">
        <v>39</v>
      </c>
      <c r="G14" s="8" t="s">
        <v>62</v>
      </c>
      <c r="H14" s="10" t="s">
        <v>92</v>
      </c>
      <c r="I14" s="9"/>
      <c r="J14" s="33">
        <f>446.59114+80+3.40886-190.61</f>
        <v>339.39</v>
      </c>
      <c r="K14" s="33">
        <f t="shared" ref="K14:L14" si="2">446.59114+80+3.40886</f>
        <v>530</v>
      </c>
      <c r="L14" s="33">
        <f t="shared" si="2"/>
        <v>530</v>
      </c>
      <c r="M14" s="3"/>
      <c r="N14" s="9"/>
      <c r="O14" s="9"/>
      <c r="P14" s="9"/>
      <c r="Q14" s="22"/>
    </row>
    <row r="15" spans="1:17" ht="65.25" customHeight="1" x14ac:dyDescent="0.25">
      <c r="A15" s="4" t="s">
        <v>20</v>
      </c>
      <c r="B15" s="3" t="s">
        <v>43</v>
      </c>
      <c r="C15" s="3" t="s">
        <v>59</v>
      </c>
      <c r="D15" s="3"/>
      <c r="E15" s="8" t="s">
        <v>26</v>
      </c>
      <c r="F15" s="8" t="s">
        <v>39</v>
      </c>
      <c r="G15" s="8" t="s">
        <v>63</v>
      </c>
      <c r="H15" s="10" t="s">
        <v>29</v>
      </c>
      <c r="I15" s="9" t="s">
        <v>30</v>
      </c>
      <c r="J15" s="33">
        <f>SUM(J16:J17)</f>
        <v>3459.4</v>
      </c>
      <c r="K15" s="33">
        <f t="shared" ref="K15:L15" si="3">SUM(K16:K17)</f>
        <v>3459.4</v>
      </c>
      <c r="L15" s="33">
        <f t="shared" si="3"/>
        <v>3459.4</v>
      </c>
      <c r="M15" s="3"/>
      <c r="N15" s="9"/>
      <c r="O15" s="9"/>
      <c r="P15" s="9"/>
    </row>
    <row r="16" spans="1:17" ht="15" customHeight="1" x14ac:dyDescent="0.25">
      <c r="A16" s="4"/>
      <c r="B16" s="3"/>
      <c r="C16" s="3"/>
      <c r="D16" s="3"/>
      <c r="E16" s="8" t="s">
        <v>26</v>
      </c>
      <c r="F16" s="8" t="s">
        <v>39</v>
      </c>
      <c r="G16" s="8" t="s">
        <v>63</v>
      </c>
      <c r="H16" s="10" t="s">
        <v>90</v>
      </c>
      <c r="I16" s="9"/>
      <c r="J16" s="33">
        <v>3167.6</v>
      </c>
      <c r="K16" s="33">
        <v>3167.6</v>
      </c>
      <c r="L16" s="33">
        <v>3167.6</v>
      </c>
      <c r="M16" s="3"/>
      <c r="N16" s="9"/>
      <c r="O16" s="9"/>
      <c r="P16" s="9"/>
    </row>
    <row r="17" spans="1:16" ht="15" customHeight="1" x14ac:dyDescent="0.25">
      <c r="A17" s="4"/>
      <c r="B17" s="3"/>
      <c r="C17" s="3"/>
      <c r="D17" s="3"/>
      <c r="E17" s="8" t="s">
        <v>26</v>
      </c>
      <c r="F17" s="8" t="s">
        <v>39</v>
      </c>
      <c r="G17" s="8" t="s">
        <v>63</v>
      </c>
      <c r="H17" s="10" t="s">
        <v>91</v>
      </c>
      <c r="I17" s="9"/>
      <c r="J17" s="33">
        <v>291.8</v>
      </c>
      <c r="K17" s="33">
        <v>291.8</v>
      </c>
      <c r="L17" s="33">
        <v>291.8</v>
      </c>
      <c r="M17" s="3"/>
      <c r="N17" s="9"/>
      <c r="O17" s="9"/>
      <c r="P17" s="9"/>
    </row>
    <row r="18" spans="1:16" ht="19.5" customHeight="1" x14ac:dyDescent="0.25">
      <c r="A18" s="44" t="s">
        <v>78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ht="98.25" customHeight="1" x14ac:dyDescent="0.25">
      <c r="A19" s="13" t="s">
        <v>22</v>
      </c>
      <c r="B19" s="13" t="s">
        <v>100</v>
      </c>
      <c r="C19" s="13"/>
      <c r="D19" s="13"/>
      <c r="E19" s="14" t="s">
        <v>26</v>
      </c>
      <c r="F19" s="14" t="s">
        <v>32</v>
      </c>
      <c r="G19" s="14" t="s">
        <v>66</v>
      </c>
      <c r="H19" s="15" t="s">
        <v>29</v>
      </c>
      <c r="I19" s="16" t="s">
        <v>30</v>
      </c>
      <c r="J19" s="17">
        <f>SUM(J20:J21)</f>
        <v>762.7</v>
      </c>
      <c r="K19" s="17">
        <f>SUM(K20:K21)</f>
        <v>762.7</v>
      </c>
      <c r="L19" s="17">
        <f>SUM(L20:L21)</f>
        <v>762.7</v>
      </c>
      <c r="M19" s="13" t="s">
        <v>86</v>
      </c>
      <c r="N19" s="16">
        <v>55</v>
      </c>
      <c r="O19" s="16">
        <v>55</v>
      </c>
      <c r="P19" s="16">
        <v>55</v>
      </c>
    </row>
    <row r="20" spans="1:16" ht="120.75" customHeight="1" x14ac:dyDescent="0.25">
      <c r="A20" s="4" t="s">
        <v>23</v>
      </c>
      <c r="B20" s="3" t="s">
        <v>48</v>
      </c>
      <c r="C20" s="3" t="s">
        <v>58</v>
      </c>
      <c r="D20" s="3"/>
      <c r="E20" s="8" t="s">
        <v>26</v>
      </c>
      <c r="F20" s="8" t="s">
        <v>39</v>
      </c>
      <c r="G20" s="8" t="s">
        <v>64</v>
      </c>
      <c r="H20" s="10" t="s">
        <v>91</v>
      </c>
      <c r="I20" s="9" t="s">
        <v>30</v>
      </c>
      <c r="J20" s="11">
        <f>160.2+418+4.5</f>
        <v>582.70000000000005</v>
      </c>
      <c r="K20" s="11">
        <f t="shared" ref="K20" si="4">160.2+418+4.5</f>
        <v>582.70000000000005</v>
      </c>
      <c r="L20" s="11">
        <v>582.70000000000005</v>
      </c>
      <c r="M20" s="3"/>
      <c r="N20" s="3"/>
      <c r="O20" s="3"/>
      <c r="P20" s="5"/>
    </row>
    <row r="21" spans="1:16" ht="170.25" customHeight="1" x14ac:dyDescent="0.25">
      <c r="A21" s="4" t="s">
        <v>24</v>
      </c>
      <c r="B21" s="3" t="s">
        <v>49</v>
      </c>
      <c r="C21" s="6" t="s">
        <v>57</v>
      </c>
      <c r="D21" s="7"/>
      <c r="E21" s="8" t="s">
        <v>26</v>
      </c>
      <c r="F21" s="8" t="s">
        <v>39</v>
      </c>
      <c r="G21" s="8" t="s">
        <v>65</v>
      </c>
      <c r="H21" s="10" t="s">
        <v>91</v>
      </c>
      <c r="I21" s="9" t="s">
        <v>30</v>
      </c>
      <c r="J21" s="11">
        <v>180</v>
      </c>
      <c r="K21" s="11">
        <v>180</v>
      </c>
      <c r="L21" s="11">
        <v>180</v>
      </c>
      <c r="M21" s="7"/>
      <c r="N21" s="7"/>
      <c r="O21" s="7"/>
      <c r="P21" s="5"/>
    </row>
    <row r="22" spans="1:16" ht="54" customHeight="1" x14ac:dyDescent="0.25">
      <c r="A22" s="44" t="s">
        <v>79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ht="66" customHeight="1" x14ac:dyDescent="0.25">
      <c r="A23" s="13" t="s">
        <v>50</v>
      </c>
      <c r="B23" s="13" t="s">
        <v>101</v>
      </c>
      <c r="C23" s="13"/>
      <c r="D23" s="13"/>
      <c r="E23" s="14" t="s">
        <v>26</v>
      </c>
      <c r="F23" s="14" t="s">
        <v>32</v>
      </c>
      <c r="G23" s="14" t="s">
        <v>67</v>
      </c>
      <c r="H23" s="15" t="s">
        <v>29</v>
      </c>
      <c r="I23" s="16" t="s">
        <v>30</v>
      </c>
      <c r="J23" s="17">
        <f>J24+J29+J30+J28</f>
        <v>36729.899999999994</v>
      </c>
      <c r="K23" s="17">
        <f t="shared" ref="K23:L23" si="5">K24+K29+K30+K28</f>
        <v>36018.299999999996</v>
      </c>
      <c r="L23" s="17">
        <f t="shared" si="5"/>
        <v>36018.299999999996</v>
      </c>
      <c r="M23" s="56" t="s">
        <v>109</v>
      </c>
      <c r="N23" s="66">
        <v>448</v>
      </c>
      <c r="O23" s="66">
        <v>448</v>
      </c>
      <c r="P23" s="66">
        <v>448</v>
      </c>
    </row>
    <row r="24" spans="1:16" ht="91.5" customHeight="1" x14ac:dyDescent="0.25">
      <c r="A24" s="4" t="s">
        <v>51</v>
      </c>
      <c r="B24" s="3" t="s">
        <v>115</v>
      </c>
      <c r="C24" s="3" t="s">
        <v>116</v>
      </c>
      <c r="D24" s="3"/>
      <c r="E24" s="8" t="s">
        <v>26</v>
      </c>
      <c r="F24" s="8" t="s">
        <v>39</v>
      </c>
      <c r="G24" s="8" t="s">
        <v>68</v>
      </c>
      <c r="H24" s="10" t="s">
        <v>29</v>
      </c>
      <c r="I24" s="9" t="s">
        <v>30</v>
      </c>
      <c r="J24" s="11">
        <f>SUM(J25:J27)</f>
        <v>33193.699999999997</v>
      </c>
      <c r="K24" s="11">
        <f t="shared" ref="K24:L24" si="6">SUM(K25:K27)</f>
        <v>32643.7</v>
      </c>
      <c r="L24" s="11">
        <f t="shared" si="6"/>
        <v>32643.7</v>
      </c>
      <c r="M24" s="57"/>
      <c r="N24" s="67"/>
      <c r="O24" s="67"/>
      <c r="P24" s="67"/>
    </row>
    <row r="25" spans="1:16" x14ac:dyDescent="0.25">
      <c r="A25" s="4"/>
      <c r="B25" s="3"/>
      <c r="C25" s="3"/>
      <c r="D25" s="3"/>
      <c r="E25" s="8" t="s">
        <v>26</v>
      </c>
      <c r="F25" s="8" t="s">
        <v>39</v>
      </c>
      <c r="G25" s="8" t="s">
        <v>68</v>
      </c>
      <c r="H25" s="10" t="s">
        <v>90</v>
      </c>
      <c r="I25" s="9"/>
      <c r="J25" s="11">
        <f>29984.2+630</f>
        <v>30614.2</v>
      </c>
      <c r="K25" s="11">
        <v>29984.2</v>
      </c>
      <c r="L25" s="11">
        <v>29984.2</v>
      </c>
      <c r="M25" s="57"/>
      <c r="N25" s="67"/>
      <c r="O25" s="67"/>
      <c r="P25" s="67"/>
    </row>
    <row r="26" spans="1:16" x14ac:dyDescent="0.25">
      <c r="A26" s="4"/>
      <c r="B26" s="3"/>
      <c r="C26" s="3"/>
      <c r="D26" s="3"/>
      <c r="E26" s="8" t="s">
        <v>26</v>
      </c>
      <c r="F26" s="8" t="s">
        <v>39</v>
      </c>
      <c r="G26" s="8" t="s">
        <v>68</v>
      </c>
      <c r="H26" s="10" t="s">
        <v>91</v>
      </c>
      <c r="I26" s="9"/>
      <c r="J26" s="11">
        <f>2639.5-61.5</f>
        <v>2578</v>
      </c>
      <c r="K26" s="11">
        <v>2639.5</v>
      </c>
      <c r="L26" s="11">
        <v>2639.5</v>
      </c>
      <c r="M26" s="57"/>
      <c r="N26" s="67"/>
      <c r="O26" s="67"/>
      <c r="P26" s="67"/>
    </row>
    <row r="27" spans="1:16" x14ac:dyDescent="0.25">
      <c r="A27" s="4"/>
      <c r="B27" s="3"/>
      <c r="C27" s="3"/>
      <c r="D27" s="3"/>
      <c r="E27" s="8" t="s">
        <v>26</v>
      </c>
      <c r="F27" s="8" t="s">
        <v>39</v>
      </c>
      <c r="G27" s="8" t="s">
        <v>68</v>
      </c>
      <c r="H27" s="10" t="s">
        <v>92</v>
      </c>
      <c r="I27" s="9"/>
      <c r="J27" s="11">
        <f>20-18.5</f>
        <v>1.5</v>
      </c>
      <c r="K27" s="11">
        <v>20</v>
      </c>
      <c r="L27" s="11">
        <v>20</v>
      </c>
      <c r="M27" s="57"/>
      <c r="N27" s="67"/>
      <c r="O27" s="67"/>
      <c r="P27" s="67"/>
    </row>
    <row r="28" spans="1:16" ht="192.75" customHeight="1" x14ac:dyDescent="0.25">
      <c r="A28" s="4" t="s">
        <v>52</v>
      </c>
      <c r="B28" s="3" t="s">
        <v>132</v>
      </c>
      <c r="C28" s="3" t="s">
        <v>44</v>
      </c>
      <c r="D28" s="3"/>
      <c r="E28" s="8" t="s">
        <v>26</v>
      </c>
      <c r="F28" s="8" t="s">
        <v>39</v>
      </c>
      <c r="G28" s="8" t="s">
        <v>133</v>
      </c>
      <c r="H28" s="10" t="s">
        <v>134</v>
      </c>
      <c r="I28" s="9" t="s">
        <v>30</v>
      </c>
      <c r="J28" s="36">
        <f>61+100.6</f>
        <v>161.6</v>
      </c>
      <c r="K28" s="11"/>
      <c r="L28" s="11"/>
      <c r="M28" s="57"/>
      <c r="N28" s="67"/>
      <c r="O28" s="67"/>
      <c r="P28" s="67"/>
    </row>
    <row r="29" spans="1:16" ht="128.25" customHeight="1" x14ac:dyDescent="0.25">
      <c r="A29" s="4" t="s">
        <v>112</v>
      </c>
      <c r="B29" s="3" t="s">
        <v>53</v>
      </c>
      <c r="C29" s="6" t="s">
        <v>89</v>
      </c>
      <c r="D29" s="7"/>
      <c r="E29" s="8" t="s">
        <v>26</v>
      </c>
      <c r="F29" s="8" t="s">
        <v>39</v>
      </c>
      <c r="G29" s="8" t="s">
        <v>69</v>
      </c>
      <c r="H29" s="10" t="s">
        <v>103</v>
      </c>
      <c r="I29" s="9" t="s">
        <v>30</v>
      </c>
      <c r="J29" s="11">
        <v>499</v>
      </c>
      <c r="K29" s="11">
        <v>499</v>
      </c>
      <c r="L29" s="11">
        <v>499</v>
      </c>
      <c r="M29" s="57"/>
      <c r="N29" s="67"/>
      <c r="O29" s="67"/>
      <c r="P29" s="67"/>
    </row>
    <row r="30" spans="1:16" ht="171.75" customHeight="1" x14ac:dyDescent="0.25">
      <c r="A30" s="4" t="s">
        <v>135</v>
      </c>
      <c r="B30" s="3" t="s">
        <v>129</v>
      </c>
      <c r="C30" s="6" t="s">
        <v>113</v>
      </c>
      <c r="D30" s="7"/>
      <c r="E30" s="8" t="s">
        <v>26</v>
      </c>
      <c r="F30" s="8" t="s">
        <v>114</v>
      </c>
      <c r="G30" s="8" t="s">
        <v>68</v>
      </c>
      <c r="H30" s="10" t="s">
        <v>104</v>
      </c>
      <c r="I30" s="9" t="s">
        <v>30</v>
      </c>
      <c r="J30" s="11">
        <v>2875.6</v>
      </c>
      <c r="K30" s="11">
        <v>2875.6</v>
      </c>
      <c r="L30" s="11">
        <v>2875.6</v>
      </c>
      <c r="M30" s="37" t="s">
        <v>128</v>
      </c>
      <c r="N30" s="30">
        <v>48</v>
      </c>
      <c r="O30" s="30">
        <v>48</v>
      </c>
      <c r="P30" s="30">
        <v>48</v>
      </c>
    </row>
    <row r="31" spans="1:16" ht="18.75" customHeight="1" x14ac:dyDescent="0.25">
      <c r="A31" s="44" t="s">
        <v>80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ht="65.25" customHeight="1" x14ac:dyDescent="0.25">
      <c r="A32" s="13" t="s">
        <v>54</v>
      </c>
      <c r="B32" s="13" t="s">
        <v>102</v>
      </c>
      <c r="C32" s="13" t="s">
        <v>88</v>
      </c>
      <c r="D32" s="13"/>
      <c r="E32" s="14" t="s">
        <v>26</v>
      </c>
      <c r="F32" s="14" t="s">
        <v>70</v>
      </c>
      <c r="G32" s="14" t="s">
        <v>72</v>
      </c>
      <c r="H32" s="15" t="s">
        <v>29</v>
      </c>
      <c r="I32" s="16" t="s">
        <v>30</v>
      </c>
      <c r="J32" s="17">
        <f>J33</f>
        <v>490</v>
      </c>
      <c r="K32" s="17">
        <f t="shared" ref="K32:L32" si="7">K33</f>
        <v>490</v>
      </c>
      <c r="L32" s="17">
        <f t="shared" si="7"/>
        <v>490</v>
      </c>
      <c r="M32" s="68" t="s">
        <v>87</v>
      </c>
      <c r="N32" s="16">
        <v>85</v>
      </c>
      <c r="O32" s="16">
        <v>85</v>
      </c>
      <c r="P32" s="16">
        <v>85</v>
      </c>
    </row>
    <row r="33" spans="1:16" ht="65.25" customHeight="1" x14ac:dyDescent="0.25">
      <c r="A33" s="4" t="s">
        <v>55</v>
      </c>
      <c r="B33" s="3" t="s">
        <v>56</v>
      </c>
      <c r="C33" s="3" t="s">
        <v>88</v>
      </c>
      <c r="D33" s="3"/>
      <c r="E33" s="8" t="s">
        <v>26</v>
      </c>
      <c r="F33" s="8" t="s">
        <v>71</v>
      </c>
      <c r="G33" s="8" t="s">
        <v>73</v>
      </c>
      <c r="H33" s="10" t="s">
        <v>103</v>
      </c>
      <c r="I33" s="9" t="s">
        <v>30</v>
      </c>
      <c r="J33" s="11">
        <v>490</v>
      </c>
      <c r="K33" s="11">
        <v>490</v>
      </c>
      <c r="L33" s="11">
        <v>490</v>
      </c>
      <c r="M33" s="69"/>
      <c r="N33" s="3"/>
      <c r="O33" s="3"/>
      <c r="P33" s="5"/>
    </row>
    <row r="34" spans="1:16" ht="15.75" customHeight="1" x14ac:dyDescent="0.25">
      <c r="A34" s="53" t="s">
        <v>93</v>
      </c>
      <c r="B34" s="54"/>
      <c r="C34" s="54"/>
      <c r="D34" s="54"/>
      <c r="E34" s="54"/>
      <c r="F34" s="54"/>
      <c r="G34" s="54"/>
      <c r="H34" s="54"/>
      <c r="I34" s="55"/>
      <c r="J34" s="11">
        <f>J32+J23+J19+J10</f>
        <v>58753.499999999993</v>
      </c>
      <c r="K34" s="11">
        <f>K32+K23+K19+K10</f>
        <v>58263.399999999994</v>
      </c>
      <c r="L34" s="11">
        <f>L32+L23+L19+L10</f>
        <v>58485.899999999994</v>
      </c>
      <c r="M34" s="21"/>
      <c r="N34" s="19"/>
      <c r="O34" s="19"/>
      <c r="P34" s="5"/>
    </row>
    <row r="35" spans="1:16" ht="15.75" customHeight="1" x14ac:dyDescent="0.25">
      <c r="A35" s="53" t="s">
        <v>95</v>
      </c>
      <c r="B35" s="54"/>
      <c r="C35" s="54"/>
      <c r="D35" s="54"/>
      <c r="E35" s="54"/>
      <c r="F35" s="54"/>
      <c r="G35" s="54"/>
      <c r="H35" s="54"/>
      <c r="I35" s="55"/>
      <c r="J35" s="11">
        <f>J34</f>
        <v>58753.499999999993</v>
      </c>
      <c r="K35" s="11">
        <f t="shared" ref="K35:L35" si="8">K34</f>
        <v>58263.399999999994</v>
      </c>
      <c r="L35" s="11">
        <f t="shared" si="8"/>
        <v>58485.899999999994</v>
      </c>
      <c r="M35" s="20"/>
      <c r="N35" s="19"/>
      <c r="O35" s="19"/>
      <c r="P35" s="5"/>
    </row>
    <row r="37" spans="1:16" ht="15" customHeight="1" x14ac:dyDescent="0.25">
      <c r="A37" s="62" t="s">
        <v>111</v>
      </c>
      <c r="B37" s="62"/>
      <c r="C37" s="62"/>
      <c r="D37" s="62"/>
      <c r="E37" s="62"/>
      <c r="F37" s="62"/>
      <c r="G37" s="62"/>
      <c r="I37" s="63"/>
      <c r="J37" s="63"/>
      <c r="K37" s="63"/>
      <c r="M37" s="64" t="s">
        <v>110</v>
      </c>
      <c r="N37" s="64"/>
      <c r="O37" s="64"/>
    </row>
  </sheetData>
  <mergeCells count="35">
    <mergeCell ref="K1:P1"/>
    <mergeCell ref="K2:P2"/>
    <mergeCell ref="A3:P3"/>
    <mergeCell ref="A5:A7"/>
    <mergeCell ref="B5:B7"/>
    <mergeCell ref="C5:C7"/>
    <mergeCell ref="D5:D7"/>
    <mergeCell ref="E5:H5"/>
    <mergeCell ref="I5:I7"/>
    <mergeCell ref="J5:L5"/>
    <mergeCell ref="M5:M7"/>
    <mergeCell ref="N5:N7"/>
    <mergeCell ref="O5:O7"/>
    <mergeCell ref="P5:P7"/>
    <mergeCell ref="E6:E7"/>
    <mergeCell ref="G6:G7"/>
    <mergeCell ref="H6:H7"/>
    <mergeCell ref="J6:J7"/>
    <mergeCell ref="K6:K7"/>
    <mergeCell ref="L6:L7"/>
    <mergeCell ref="A37:G37"/>
    <mergeCell ref="I37:K37"/>
    <mergeCell ref="P23:P29"/>
    <mergeCell ref="M37:O37"/>
    <mergeCell ref="A22:P22"/>
    <mergeCell ref="A8:P8"/>
    <mergeCell ref="A9:P9"/>
    <mergeCell ref="A18:P18"/>
    <mergeCell ref="A31:P31"/>
    <mergeCell ref="M32:M33"/>
    <mergeCell ref="A34:I34"/>
    <mergeCell ref="A35:I35"/>
    <mergeCell ref="M23:M29"/>
    <mergeCell ref="N23:N29"/>
    <mergeCell ref="O23:O29"/>
  </mergeCells>
  <pageMargins left="0.70866141732283472" right="0.27" top="0.52" bottom="0.3" header="0.46" footer="0.2800000000000000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P10" sqref="P10"/>
    </sheetView>
  </sheetViews>
  <sheetFormatPr defaultRowHeight="15" x14ac:dyDescent="0.25"/>
  <cols>
    <col min="1" max="1" width="4.140625" customWidth="1"/>
    <col min="2" max="2" width="22" customWidth="1"/>
    <col min="3" max="3" width="14.5703125" customWidth="1"/>
    <col min="4" max="4" width="6.28515625" customWidth="1"/>
    <col min="5" max="5" width="4.28515625" customWidth="1"/>
    <col min="6" max="6" width="5.7109375" customWidth="1"/>
    <col min="7" max="7" width="10.85546875" customWidth="1"/>
    <col min="8" max="8" width="5.5703125" customWidth="1"/>
    <col min="9" max="9" width="4.42578125" customWidth="1"/>
    <col min="13" max="13" width="11" customWidth="1"/>
    <col min="14" max="16" width="6.42578125" customWidth="1"/>
  </cols>
  <sheetData>
    <row r="1" spans="1:17" ht="3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70" t="s">
        <v>136</v>
      </c>
      <c r="K1" s="70"/>
      <c r="L1" s="70"/>
      <c r="M1" s="70"/>
      <c r="N1" s="70"/>
      <c r="O1" s="70"/>
      <c r="P1" s="70"/>
    </row>
    <row r="2" spans="1:17" ht="33" customHeight="1" x14ac:dyDescent="0.25">
      <c r="A2" s="49" t="s">
        <v>137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7" ht="3" hidden="1" customHeight="1" x14ac:dyDescent="0.25"/>
    <row r="4" spans="1:17" ht="33" customHeight="1" x14ac:dyDescent="0.25">
      <c r="A4" s="45" t="s">
        <v>4</v>
      </c>
      <c r="B4" s="45" t="s">
        <v>5</v>
      </c>
      <c r="C4" s="45" t="s">
        <v>6</v>
      </c>
      <c r="D4" s="45" t="s">
        <v>7</v>
      </c>
      <c r="E4" s="45" t="s">
        <v>8</v>
      </c>
      <c r="F4" s="45"/>
      <c r="G4" s="45"/>
      <c r="H4" s="45"/>
      <c r="I4" s="50" t="s">
        <v>9</v>
      </c>
      <c r="J4" s="45" t="s">
        <v>10</v>
      </c>
      <c r="K4" s="45"/>
      <c r="L4" s="45"/>
      <c r="M4" s="45" t="s">
        <v>11</v>
      </c>
      <c r="N4" s="45">
        <v>2019</v>
      </c>
      <c r="O4" s="45">
        <v>2020</v>
      </c>
      <c r="P4" s="45">
        <v>2021</v>
      </c>
    </row>
    <row r="5" spans="1:17" x14ac:dyDescent="0.25">
      <c r="A5" s="45"/>
      <c r="B5" s="45"/>
      <c r="C5" s="45"/>
      <c r="D5" s="45"/>
      <c r="E5" s="45" t="s">
        <v>12</v>
      </c>
      <c r="F5" s="38" t="s">
        <v>13</v>
      </c>
      <c r="G5" s="45" t="s">
        <v>15</v>
      </c>
      <c r="H5" s="45" t="s">
        <v>16</v>
      </c>
      <c r="I5" s="51"/>
      <c r="J5" s="45">
        <v>2019</v>
      </c>
      <c r="K5" s="45">
        <v>2020</v>
      </c>
      <c r="L5" s="45">
        <v>2021</v>
      </c>
      <c r="M5" s="45"/>
      <c r="N5" s="45"/>
      <c r="O5" s="45"/>
      <c r="P5" s="45"/>
    </row>
    <row r="6" spans="1:17" x14ac:dyDescent="0.25">
      <c r="A6" s="45"/>
      <c r="B6" s="45"/>
      <c r="C6" s="45"/>
      <c r="D6" s="45"/>
      <c r="E6" s="45"/>
      <c r="F6" s="38" t="s">
        <v>14</v>
      </c>
      <c r="G6" s="45"/>
      <c r="H6" s="45"/>
      <c r="I6" s="52"/>
      <c r="J6" s="45"/>
      <c r="K6" s="45"/>
      <c r="L6" s="45"/>
      <c r="M6" s="45"/>
      <c r="N6" s="45"/>
      <c r="O6" s="45"/>
      <c r="P6" s="45"/>
    </row>
    <row r="7" spans="1:17" ht="26.25" customHeight="1" x14ac:dyDescent="0.25">
      <c r="A7" s="44" t="s">
        <v>138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7" ht="15" customHeight="1" x14ac:dyDescent="0.25">
      <c r="A8" s="44" t="s">
        <v>139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7" ht="81" customHeight="1" x14ac:dyDescent="0.25">
      <c r="A9" s="13" t="s">
        <v>17</v>
      </c>
      <c r="B9" s="13" t="s">
        <v>140</v>
      </c>
      <c r="C9" s="13" t="s">
        <v>141</v>
      </c>
      <c r="D9" s="13"/>
      <c r="E9" s="14" t="s">
        <v>26</v>
      </c>
      <c r="F9" s="14" t="s">
        <v>142</v>
      </c>
      <c r="G9" s="14" t="s">
        <v>143</v>
      </c>
      <c r="H9" s="15" t="s">
        <v>29</v>
      </c>
      <c r="I9" s="16" t="s">
        <v>30</v>
      </c>
      <c r="J9" s="17">
        <f>J10+J11</f>
        <v>7509.7999999999993</v>
      </c>
      <c r="K9" s="17">
        <f t="shared" ref="K9:L9" si="0">K10+K11</f>
        <v>5203.5</v>
      </c>
      <c r="L9" s="17">
        <f t="shared" si="0"/>
        <v>5203.5</v>
      </c>
      <c r="M9" s="68" t="s">
        <v>144</v>
      </c>
      <c r="N9" s="13">
        <v>120</v>
      </c>
      <c r="O9" s="13">
        <v>120</v>
      </c>
      <c r="P9" s="13">
        <v>120</v>
      </c>
      <c r="Q9" s="22"/>
    </row>
    <row r="10" spans="1:17" ht="91.5" customHeight="1" x14ac:dyDescent="0.25">
      <c r="A10" s="4" t="s">
        <v>19</v>
      </c>
      <c r="B10" s="3" t="s">
        <v>145</v>
      </c>
      <c r="C10" s="3" t="s">
        <v>141</v>
      </c>
      <c r="D10" s="3"/>
      <c r="E10" s="8" t="s">
        <v>26</v>
      </c>
      <c r="F10" s="8" t="s">
        <v>142</v>
      </c>
      <c r="G10" s="8" t="s">
        <v>146</v>
      </c>
      <c r="H10" s="10" t="s">
        <v>104</v>
      </c>
      <c r="I10" s="9" t="s">
        <v>30</v>
      </c>
      <c r="J10" s="11">
        <f>1350.3+2434.73</f>
        <v>3785.0299999999997</v>
      </c>
      <c r="K10" s="11">
        <v>1350.3</v>
      </c>
      <c r="L10" s="11">
        <v>1350.3</v>
      </c>
      <c r="M10" s="71"/>
      <c r="N10" s="9"/>
      <c r="O10" s="9"/>
      <c r="P10" s="9"/>
    </row>
    <row r="11" spans="1:17" ht="91.5" customHeight="1" x14ac:dyDescent="0.25">
      <c r="A11" s="4" t="s">
        <v>20</v>
      </c>
      <c r="B11" s="3" t="s">
        <v>147</v>
      </c>
      <c r="C11" s="3" t="s">
        <v>141</v>
      </c>
      <c r="D11" s="3"/>
      <c r="E11" s="8" t="s">
        <v>26</v>
      </c>
      <c r="F11" s="8" t="s">
        <v>148</v>
      </c>
      <c r="G11" s="8" t="s">
        <v>146</v>
      </c>
      <c r="H11" s="10" t="s">
        <v>104</v>
      </c>
      <c r="I11" s="9" t="s">
        <v>30</v>
      </c>
      <c r="J11" s="11">
        <f>3853.2-128.43</f>
        <v>3724.77</v>
      </c>
      <c r="K11" s="11">
        <v>3853.2</v>
      </c>
      <c r="L11" s="11">
        <v>3853.2</v>
      </c>
      <c r="M11" s="69"/>
      <c r="N11" s="9"/>
      <c r="O11" s="9"/>
      <c r="P11" s="9"/>
    </row>
    <row r="12" spans="1:17" ht="15.75" customHeight="1" x14ac:dyDescent="0.25">
      <c r="A12" s="53" t="s">
        <v>93</v>
      </c>
      <c r="B12" s="54"/>
      <c r="C12" s="54"/>
      <c r="D12" s="54"/>
      <c r="E12" s="54"/>
      <c r="F12" s="54"/>
      <c r="G12" s="54"/>
      <c r="H12" s="54"/>
      <c r="I12" s="55"/>
      <c r="J12" s="11">
        <f>J9</f>
        <v>7509.7999999999993</v>
      </c>
      <c r="K12" s="11">
        <f t="shared" ref="K12:L12" si="1">K9</f>
        <v>5203.5</v>
      </c>
      <c r="L12" s="11">
        <f t="shared" si="1"/>
        <v>5203.5</v>
      </c>
      <c r="M12" s="21"/>
      <c r="N12" s="19"/>
      <c r="O12" s="19"/>
      <c r="P12" s="5"/>
    </row>
    <row r="13" spans="1:17" ht="15.75" customHeight="1" x14ac:dyDescent="0.25">
      <c r="A13" s="53" t="s">
        <v>95</v>
      </c>
      <c r="B13" s="54"/>
      <c r="C13" s="54"/>
      <c r="D13" s="54"/>
      <c r="E13" s="54"/>
      <c r="F13" s="54"/>
      <c r="G13" s="54"/>
      <c r="H13" s="54"/>
      <c r="I13" s="55"/>
      <c r="J13" s="11">
        <f>J12</f>
        <v>7509.7999999999993</v>
      </c>
      <c r="K13" s="11">
        <f t="shared" ref="K13:L13" si="2">K12</f>
        <v>5203.5</v>
      </c>
      <c r="L13" s="11">
        <f t="shared" si="2"/>
        <v>5203.5</v>
      </c>
      <c r="M13" s="20"/>
      <c r="N13" s="19"/>
      <c r="O13" s="19"/>
      <c r="P13" s="5"/>
    </row>
    <row r="16" spans="1:17" ht="15" customHeight="1" x14ac:dyDescent="0.25">
      <c r="A16" s="62" t="s">
        <v>111</v>
      </c>
      <c r="B16" s="62"/>
      <c r="C16" s="62"/>
      <c r="D16" s="62"/>
      <c r="E16" s="62"/>
      <c r="F16" s="62"/>
      <c r="G16" s="62"/>
      <c r="I16" s="63"/>
      <c r="J16" s="63"/>
      <c r="K16" s="63"/>
      <c r="M16" s="64" t="s">
        <v>110</v>
      </c>
      <c r="N16" s="64"/>
      <c r="O16" s="64"/>
    </row>
  </sheetData>
  <mergeCells count="27">
    <mergeCell ref="L5:L6"/>
    <mergeCell ref="A16:G16"/>
    <mergeCell ref="I16:K16"/>
    <mergeCell ref="M16:O16"/>
    <mergeCell ref="N4:N6"/>
    <mergeCell ref="O4:O6"/>
    <mergeCell ref="A7:P7"/>
    <mergeCell ref="A8:P8"/>
    <mergeCell ref="M9:M11"/>
    <mergeCell ref="A12:I12"/>
    <mergeCell ref="A13:I13"/>
    <mergeCell ref="J1:P1"/>
    <mergeCell ref="A2:P2"/>
    <mergeCell ref="A4:A6"/>
    <mergeCell ref="B4:B6"/>
    <mergeCell ref="C4:C6"/>
    <mergeCell ref="D4:D6"/>
    <mergeCell ref="E4:H4"/>
    <mergeCell ref="I4:I6"/>
    <mergeCell ref="J4:L4"/>
    <mergeCell ref="M4:M6"/>
    <mergeCell ref="P4:P6"/>
    <mergeCell ref="E5:E6"/>
    <mergeCell ref="G5:G6"/>
    <mergeCell ref="H5:H6"/>
    <mergeCell ref="J5:J6"/>
    <mergeCell ref="K5:K6"/>
  </mergeCells>
  <pageMargins left="0.70866141732283472" right="0.27" top="0.28999999999999998" bottom="0.36" header="0.28000000000000003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 1</vt:lpstr>
      <vt:lpstr>Пр 2</vt:lpstr>
      <vt:lpstr>Пр 3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Ценилова</dc:creator>
  <cp:lastModifiedBy>Едачева</cp:lastModifiedBy>
  <cp:lastPrinted>2019-12-24T12:15:46Z</cp:lastPrinted>
  <dcterms:created xsi:type="dcterms:W3CDTF">2015-10-27T10:53:45Z</dcterms:created>
  <dcterms:modified xsi:type="dcterms:W3CDTF">2020-01-09T12:21:26Z</dcterms:modified>
</cp:coreProperties>
</file>