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-15" yWindow="-15" windowWidth="11535" windowHeight="9690"/>
  </bookViews>
  <sheets>
    <sheet name="Документ" sheetId="1" r:id="rId1"/>
  </sheets>
  <definedNames>
    <definedName name="Z_ACE2A554_6524_4BC2_9E3C_C322E0A7EA5F_.wvu.PrintTitles" localSheetId="0" hidden="1">Документ!$7:$7</definedName>
    <definedName name="Z_ACE2A554_6524_4BC2_9E3C_C322E0A7EA5F_.wvu.Rows" localSheetId="0" hidden="1">Документ!$30:$30,Документ!$75:$75,Документ!$101:$101,Документ!$108:$108,Документ!$115:$115,Документ!$147:$147,Документ!$155:$155,Документ!$421:$421,Документ!$433:$433,Документ!$443:$443,Документ!$470:$470,Документ!$483:$483,Документ!$491:$491,Документ!$515:$515,Документ!$523:$523,Документ!$530:$530,Документ!$535:$535,Документ!$557:$557,Документ!$582:$582,Документ!$684:$684,Документ!$696:$696,Документ!$787:$787,Документ!$809:$809</definedName>
    <definedName name="Z_E7D68618_4575_4E3B_9937_6C01D2CBA1D3_.wvu.PrintTitles" localSheetId="0" hidden="1">Документ!$7:$7</definedName>
    <definedName name="Z_E7D68618_4575_4E3B_9937_6C01D2CBA1D3_.wvu.Rows" localSheetId="0" hidden="1">Документ!$30:$30,Документ!$75:$75,Документ!$101:$101,Документ!$108:$108,Документ!$115:$115,Документ!$147:$147,Документ!$155:$155,Документ!$421:$421,Документ!$433:$433,Документ!$443:$443,Документ!$470:$470,Документ!$483:$483,Документ!$491:$491,Документ!$515:$515,Документ!$523:$523,Документ!$530:$530,Документ!$535:$535,Документ!$557:$557,Документ!$582:$582,Документ!$684:$684,Документ!$696:$696,Документ!$787:$787,Документ!$809:$809</definedName>
    <definedName name="_xlnm.Print_Titles" localSheetId="0">Документ!$7:$7</definedName>
  </definedNames>
  <calcPr calcId="125725"/>
  <customWorkbookViews>
    <customWorkbookView name="Шлоева Ольга Николаевна - Личное представление" guid="{E7D68618-4575-4E3B-9937-6C01D2CBA1D3}" mergeInterval="0" personalView="1" maximized="1" xWindow="1" yWindow="1" windowWidth="1596" windowHeight="670" activeSheetId="1"/>
    <customWorkbookView name="Хабиева Елена Викторовна - Личное представление" guid="{ACE2A554-6524-4BC2-9E3C-C322E0A7EA5F}" mergeInterval="0" personalView="1" maximized="1" xWindow="1" yWindow="1" windowWidth="1916" windowHeight="804" activeSheetId="1"/>
  </customWorkbookViews>
</workbook>
</file>

<file path=xl/calcChain.xml><?xml version="1.0" encoding="utf-8"?>
<calcChain xmlns="http://schemas.openxmlformats.org/spreadsheetml/2006/main">
  <c r="G847" i="1"/>
  <c r="G228"/>
  <c r="G548"/>
  <c r="G545"/>
  <c r="G538"/>
  <c r="G568"/>
  <c r="G570"/>
  <c r="G362"/>
  <c r="G360"/>
  <c r="G357"/>
  <c r="G355"/>
  <c r="G354" s="1"/>
  <c r="G71"/>
  <c r="G21"/>
  <c r="G642"/>
  <c r="I673"/>
  <c r="H673"/>
  <c r="G673"/>
  <c r="I669"/>
  <c r="H669"/>
  <c r="G669"/>
  <c r="I661"/>
  <c r="H661"/>
  <c r="G661"/>
  <c r="G646"/>
  <c r="I635"/>
  <c r="H635"/>
  <c r="G635"/>
  <c r="G632"/>
  <c r="G622"/>
  <c r="G614"/>
  <c r="G49"/>
  <c r="I453"/>
  <c r="H453"/>
  <c r="G453"/>
  <c r="I460"/>
  <c r="H460"/>
  <c r="G460"/>
  <c r="G474"/>
  <c r="G467"/>
  <c r="G426"/>
  <c r="I287"/>
  <c r="H287"/>
  <c r="G287"/>
  <c r="G275"/>
  <c r="G271"/>
  <c r="G185"/>
  <c r="I182"/>
  <c r="H182"/>
  <c r="G182"/>
  <c r="G178"/>
  <c r="G668"/>
  <c r="G628"/>
  <c r="I667"/>
  <c r="H667"/>
  <c r="G667"/>
  <c r="I627"/>
  <c r="H627"/>
  <c r="G627"/>
  <c r="G772"/>
  <c r="G775"/>
  <c r="G769"/>
  <c r="G511"/>
  <c r="G507"/>
  <c r="G506"/>
  <c r="G503"/>
  <c r="G713"/>
  <c r="G676"/>
  <c r="G292"/>
  <c r="G231"/>
  <c r="G405"/>
  <c r="G397"/>
  <c r="G219"/>
  <c r="G213"/>
  <c r="G244"/>
  <c r="I361"/>
  <c r="H361"/>
  <c r="G361"/>
  <c r="I356"/>
  <c r="H356"/>
  <c r="G356"/>
  <c r="G351"/>
  <c r="I348"/>
  <c r="H348"/>
  <c r="I350"/>
  <c r="I347" s="1"/>
  <c r="I346" s="1"/>
  <c r="H350"/>
  <c r="H347" s="1"/>
  <c r="H346" s="1"/>
  <c r="I354"/>
  <c r="H354"/>
  <c r="I353"/>
  <c r="H353"/>
  <c r="I359"/>
  <c r="H359"/>
  <c r="I358"/>
  <c r="I352" s="1"/>
  <c r="H358"/>
  <c r="G348"/>
  <c r="G350"/>
  <c r="G359"/>
  <c r="I830"/>
  <c r="H830"/>
  <c r="G830"/>
  <c r="I829"/>
  <c r="H829"/>
  <c r="G829"/>
  <c r="I21"/>
  <c r="H21"/>
  <c r="G735"/>
  <c r="G734"/>
  <c r="G375"/>
  <c r="G374"/>
  <c r="G373"/>
  <c r="G368"/>
  <c r="G301"/>
  <c r="G142"/>
  <c r="G136"/>
  <c r="G68"/>
  <c r="G714"/>
  <c r="G217"/>
  <c r="H828"/>
  <c r="I825"/>
  <c r="H825"/>
  <c r="G825"/>
  <c r="I820"/>
  <c r="H820"/>
  <c r="G820"/>
  <c r="I818"/>
  <c r="H818"/>
  <c r="G818"/>
  <c r="I816"/>
  <c r="H816"/>
  <c r="G816"/>
  <c r="G358" l="1"/>
  <c r="G352" s="1"/>
  <c r="G353"/>
  <c r="H352"/>
  <c r="H815"/>
  <c r="G828"/>
  <c r="I828"/>
  <c r="I824" s="1"/>
  <c r="I823" s="1"/>
  <c r="I822" s="1"/>
  <c r="G815"/>
  <c r="I815"/>
  <c r="G347"/>
  <c r="G346" s="1"/>
  <c r="H824"/>
  <c r="H823" s="1"/>
  <c r="H822" s="1"/>
  <c r="G824"/>
  <c r="I803"/>
  <c r="H803"/>
  <c r="G803"/>
  <c r="I568"/>
  <c r="H568"/>
  <c r="I567"/>
  <c r="H567"/>
  <c r="G567"/>
  <c r="H509"/>
  <c r="I509"/>
  <c r="G509"/>
  <c r="G274"/>
  <c r="G273" s="1"/>
  <c r="G272" s="1"/>
  <c r="G266"/>
  <c r="G258"/>
  <c r="G257" s="1"/>
  <c r="G256" s="1"/>
  <c r="G255" s="1"/>
  <c r="G129"/>
  <c r="G127"/>
  <c r="I227"/>
  <c r="H227"/>
  <c r="I226"/>
  <c r="H226"/>
  <c r="G227"/>
  <c r="G226" s="1"/>
  <c r="I291"/>
  <c r="H291"/>
  <c r="I290"/>
  <c r="H290"/>
  <c r="I289"/>
  <c r="H289"/>
  <c r="I288"/>
  <c r="H288"/>
  <c r="G291"/>
  <c r="G290" s="1"/>
  <c r="G289" s="1"/>
  <c r="G288" s="1"/>
  <c r="I230"/>
  <c r="H230"/>
  <c r="I229"/>
  <c r="H229"/>
  <c r="G230"/>
  <c r="G229" s="1"/>
  <c r="G566"/>
  <c r="G563"/>
  <c r="I547"/>
  <c r="H547"/>
  <c r="G547"/>
  <c r="G630"/>
  <c r="G629" s="1"/>
  <c r="G429"/>
  <c r="I245"/>
  <c r="H245"/>
  <c r="G245"/>
  <c r="G409"/>
  <c r="I218"/>
  <c r="H218"/>
  <c r="G218"/>
  <c r="G211"/>
  <c r="I70"/>
  <c r="H70"/>
  <c r="G70"/>
  <c r="G48"/>
  <c r="I216"/>
  <c r="H216"/>
  <c r="G216"/>
  <c r="G575"/>
  <c r="G574" s="1"/>
  <c r="G573" s="1"/>
  <c r="I579"/>
  <c r="H579"/>
  <c r="G579"/>
  <c r="I574"/>
  <c r="H574"/>
  <c r="I573"/>
  <c r="H573"/>
  <c r="I577"/>
  <c r="H577"/>
  <c r="H576" s="1"/>
  <c r="G577"/>
  <c r="I807"/>
  <c r="I806" s="1"/>
  <c r="H807"/>
  <c r="G807"/>
  <c r="G806" s="1"/>
  <c r="I805"/>
  <c r="H805"/>
  <c r="H804" s="1"/>
  <c r="G805"/>
  <c r="G796"/>
  <c r="I794"/>
  <c r="I793" s="1"/>
  <c r="H794"/>
  <c r="H793" s="1"/>
  <c r="G794"/>
  <c r="G793" s="1"/>
  <c r="G792"/>
  <c r="I790"/>
  <c r="I789" s="1"/>
  <c r="H790"/>
  <c r="H789" s="1"/>
  <c r="G790"/>
  <c r="G789" s="1"/>
  <c r="I714"/>
  <c r="H714"/>
  <c r="I710"/>
  <c r="H710"/>
  <c r="H708" s="1"/>
  <c r="G710"/>
  <c r="I604"/>
  <c r="H604"/>
  <c r="G604"/>
  <c r="I602"/>
  <c r="H602"/>
  <c r="G602"/>
  <c r="I598"/>
  <c r="H598"/>
  <c r="G598"/>
  <c r="I596"/>
  <c r="H596"/>
  <c r="G596"/>
  <c r="I506"/>
  <c r="H506"/>
  <c r="G505"/>
  <c r="G399"/>
  <c r="G339"/>
  <c r="G337"/>
  <c r="I257"/>
  <c r="I256" s="1"/>
  <c r="I255" s="1"/>
  <c r="H257"/>
  <c r="H256" s="1"/>
  <c r="H255" s="1"/>
  <c r="G254"/>
  <c r="G253" s="1"/>
  <c r="I247"/>
  <c r="H247"/>
  <c r="G247"/>
  <c r="G215"/>
  <c r="G214" s="1"/>
  <c r="I47"/>
  <c r="H47"/>
  <c r="H46" s="1"/>
  <c r="H45" s="1"/>
  <c r="G390"/>
  <c r="G388"/>
  <c r="G387" s="1"/>
  <c r="G386"/>
  <c r="I382"/>
  <c r="I381" s="1"/>
  <c r="I380" s="1"/>
  <c r="I379" s="1"/>
  <c r="H382"/>
  <c r="G382"/>
  <c r="G381" s="1"/>
  <c r="G380" s="1"/>
  <c r="G379" s="1"/>
  <c r="I404"/>
  <c r="H404"/>
  <c r="I403"/>
  <c r="H403"/>
  <c r="H402" s="1"/>
  <c r="I402"/>
  <c r="G404"/>
  <c r="G403" s="1"/>
  <c r="G402" s="1"/>
  <c r="I606"/>
  <c r="I595" s="1"/>
  <c r="I594" s="1"/>
  <c r="I593" s="1"/>
  <c r="I592" s="1"/>
  <c r="H606"/>
  <c r="G606"/>
  <c r="G595" s="1"/>
  <c r="G594" s="1"/>
  <c r="G593" s="1"/>
  <c r="G592" s="1"/>
  <c r="I600"/>
  <c r="H600"/>
  <c r="H595" s="1"/>
  <c r="H594" s="1"/>
  <c r="H593" s="1"/>
  <c r="H592" s="1"/>
  <c r="G600"/>
  <c r="G687"/>
  <c r="G691"/>
  <c r="I428"/>
  <c r="H428"/>
  <c r="I427"/>
  <c r="H427"/>
  <c r="G428"/>
  <c r="G427" s="1"/>
  <c r="I692"/>
  <c r="H692"/>
  <c r="G692"/>
  <c r="G679"/>
  <c r="I688"/>
  <c r="H688"/>
  <c r="G688"/>
  <c r="I678"/>
  <c r="I677"/>
  <c r="H678"/>
  <c r="H677" s="1"/>
  <c r="G678"/>
  <c r="G677" s="1"/>
  <c r="I791"/>
  <c r="H791"/>
  <c r="G791"/>
  <c r="I795"/>
  <c r="H795"/>
  <c r="G795"/>
  <c r="I802"/>
  <c r="H802"/>
  <c r="G802"/>
  <c r="I804"/>
  <c r="G804"/>
  <c r="H806"/>
  <c r="I812"/>
  <c r="I811" s="1"/>
  <c r="I810" s="1"/>
  <c r="H812"/>
  <c r="H811"/>
  <c r="H810" s="1"/>
  <c r="G812"/>
  <c r="G811" s="1"/>
  <c r="G810" s="1"/>
  <c r="I814"/>
  <c r="G823"/>
  <c r="G822" s="1"/>
  <c r="I838"/>
  <c r="H838"/>
  <c r="H837" s="1"/>
  <c r="H836" s="1"/>
  <c r="H835" s="1"/>
  <c r="H834" s="1"/>
  <c r="I837"/>
  <c r="I836" s="1"/>
  <c r="I835" s="1"/>
  <c r="I834" s="1"/>
  <c r="G838"/>
  <c r="G837" s="1"/>
  <c r="G836" s="1"/>
  <c r="G835" s="1"/>
  <c r="G834" s="1"/>
  <c r="I846"/>
  <c r="H846"/>
  <c r="I845"/>
  <c r="H845"/>
  <c r="H844" s="1"/>
  <c r="H843" s="1"/>
  <c r="H842" s="1"/>
  <c r="I844"/>
  <c r="I843"/>
  <c r="I842" s="1"/>
  <c r="I852"/>
  <c r="H852"/>
  <c r="I851"/>
  <c r="H851"/>
  <c r="H850" s="1"/>
  <c r="H849" s="1"/>
  <c r="H848" s="1"/>
  <c r="I850"/>
  <c r="I849" s="1"/>
  <c r="I848" s="1"/>
  <c r="G852"/>
  <c r="G851" s="1"/>
  <c r="G850" s="1"/>
  <c r="G849" s="1"/>
  <c r="G848" s="1"/>
  <c r="I859"/>
  <c r="H859"/>
  <c r="H858" s="1"/>
  <c r="H857" s="1"/>
  <c r="H856" s="1"/>
  <c r="H855" s="1"/>
  <c r="H854" s="1"/>
  <c r="I858"/>
  <c r="I857" s="1"/>
  <c r="I856" s="1"/>
  <c r="I855" s="1"/>
  <c r="I854" s="1"/>
  <c r="G859"/>
  <c r="G858" s="1"/>
  <c r="G857" s="1"/>
  <c r="G856" s="1"/>
  <c r="G855" s="1"/>
  <c r="G854" s="1"/>
  <c r="I613"/>
  <c r="H613"/>
  <c r="G613"/>
  <c r="I615"/>
  <c r="H615"/>
  <c r="G615"/>
  <c r="I617"/>
  <c r="H617"/>
  <c r="G617"/>
  <c r="I619"/>
  <c r="H619"/>
  <c r="G619"/>
  <c r="I621"/>
  <c r="H621"/>
  <c r="G621"/>
  <c r="I623"/>
  <c r="H623"/>
  <c r="G623"/>
  <c r="I625"/>
  <c r="H625"/>
  <c r="G625"/>
  <c r="I629"/>
  <c r="H629"/>
  <c r="I631"/>
  <c r="H631"/>
  <c r="G631"/>
  <c r="I633"/>
  <c r="H633"/>
  <c r="G633"/>
  <c r="I637"/>
  <c r="H637"/>
  <c r="G637"/>
  <c r="I643"/>
  <c r="H643"/>
  <c r="G643"/>
  <c r="I645"/>
  <c r="H645"/>
  <c r="G645"/>
  <c r="I647"/>
  <c r="H647"/>
  <c r="G647"/>
  <c r="I649"/>
  <c r="H649"/>
  <c r="G649"/>
  <c r="I651"/>
  <c r="H651"/>
  <c r="G651"/>
  <c r="I653"/>
  <c r="H653"/>
  <c r="G653"/>
  <c r="I655"/>
  <c r="H655"/>
  <c r="G655"/>
  <c r="I657"/>
  <c r="H657"/>
  <c r="G657"/>
  <c r="I659"/>
  <c r="H659"/>
  <c r="G659"/>
  <c r="I663"/>
  <c r="H663"/>
  <c r="G663"/>
  <c r="I665"/>
  <c r="H665"/>
  <c r="G665"/>
  <c r="I671"/>
  <c r="H671"/>
  <c r="G671"/>
  <c r="I675"/>
  <c r="H675"/>
  <c r="G675"/>
  <c r="I681"/>
  <c r="H681"/>
  <c r="I680"/>
  <c r="H680"/>
  <c r="G681"/>
  <c r="G680" s="1"/>
  <c r="I686"/>
  <c r="H686"/>
  <c r="G686"/>
  <c r="I690"/>
  <c r="H690"/>
  <c r="G690"/>
  <c r="I698"/>
  <c r="H698"/>
  <c r="H697" s="1"/>
  <c r="I697"/>
  <c r="G698"/>
  <c r="G697" s="1"/>
  <c r="I701"/>
  <c r="I700" s="1"/>
  <c r="I695" s="1"/>
  <c r="H701"/>
  <c r="H700" s="1"/>
  <c r="G701"/>
  <c r="G700" s="1"/>
  <c r="I706"/>
  <c r="H706"/>
  <c r="G706"/>
  <c r="I708"/>
  <c r="G708"/>
  <c r="I711"/>
  <c r="H711"/>
  <c r="G711"/>
  <c r="I720"/>
  <c r="H720"/>
  <c r="G720"/>
  <c r="I723"/>
  <c r="H723"/>
  <c r="G723"/>
  <c r="I725"/>
  <c r="H725"/>
  <c r="G725"/>
  <c r="I727"/>
  <c r="H727"/>
  <c r="G727"/>
  <c r="I733"/>
  <c r="H733"/>
  <c r="G733"/>
  <c r="I737"/>
  <c r="H737"/>
  <c r="G737"/>
  <c r="I741"/>
  <c r="H741"/>
  <c r="G741"/>
  <c r="I750"/>
  <c r="H750"/>
  <c r="H749" s="1"/>
  <c r="H748" s="1"/>
  <c r="I749"/>
  <c r="I748" s="1"/>
  <c r="G750"/>
  <c r="G749" s="1"/>
  <c r="G748" s="1"/>
  <c r="I755"/>
  <c r="I754" s="1"/>
  <c r="I753" s="1"/>
  <c r="H755"/>
  <c r="H754" s="1"/>
  <c r="H753" s="1"/>
  <c r="G755"/>
  <c r="G754" s="1"/>
  <c r="G753" s="1"/>
  <c r="I762"/>
  <c r="H762"/>
  <c r="I761"/>
  <c r="I760" s="1"/>
  <c r="H761"/>
  <c r="H760" s="1"/>
  <c r="G762"/>
  <c r="G761" s="1"/>
  <c r="G760" s="1"/>
  <c r="I767"/>
  <c r="H767"/>
  <c r="G767"/>
  <c r="I770"/>
  <c r="H770"/>
  <c r="G770"/>
  <c r="I773"/>
  <c r="H773"/>
  <c r="G773"/>
  <c r="I780"/>
  <c r="H780"/>
  <c r="I779"/>
  <c r="I778" s="1"/>
  <c r="I777" s="1"/>
  <c r="I776" s="1"/>
  <c r="H779"/>
  <c r="H778"/>
  <c r="H777" s="1"/>
  <c r="H776" s="1"/>
  <c r="G780"/>
  <c r="G779" s="1"/>
  <c r="G778" s="1"/>
  <c r="G777" s="1"/>
  <c r="G776" s="1"/>
  <c r="I525"/>
  <c r="H525"/>
  <c r="I524"/>
  <c r="H524"/>
  <c r="I522"/>
  <c r="H522"/>
  <c r="H521" s="1"/>
  <c r="H520" s="1"/>
  <c r="I521"/>
  <c r="I520" s="1"/>
  <c r="G525"/>
  <c r="G524" s="1"/>
  <c r="G522" s="1"/>
  <c r="G521" s="1"/>
  <c r="G520" s="1"/>
  <c r="I532"/>
  <c r="H532"/>
  <c r="H531" s="1"/>
  <c r="H529" s="1"/>
  <c r="I531"/>
  <c r="I529" s="1"/>
  <c r="G532"/>
  <c r="G531" s="1"/>
  <c r="G529" s="1"/>
  <c r="I537"/>
  <c r="H537"/>
  <c r="I536"/>
  <c r="H536"/>
  <c r="G537"/>
  <c r="G536" s="1"/>
  <c r="I540"/>
  <c r="H540"/>
  <c r="G540"/>
  <c r="I542"/>
  <c r="H542"/>
  <c r="G542"/>
  <c r="I544"/>
  <c r="H544"/>
  <c r="G544"/>
  <c r="G539" s="1"/>
  <c r="I549"/>
  <c r="H549"/>
  <c r="H546" s="1"/>
  <c r="G549"/>
  <c r="I551"/>
  <c r="H551"/>
  <c r="G551"/>
  <c r="I554"/>
  <c r="H554"/>
  <c r="I553"/>
  <c r="H553"/>
  <c r="G554"/>
  <c r="G553" s="1"/>
  <c r="I560"/>
  <c r="I559" s="1"/>
  <c r="H560"/>
  <c r="G560"/>
  <c r="I562"/>
  <c r="H562"/>
  <c r="G562"/>
  <c r="I565"/>
  <c r="H565"/>
  <c r="I564"/>
  <c r="H564"/>
  <c r="G565"/>
  <c r="G564" s="1"/>
  <c r="I585"/>
  <c r="H585"/>
  <c r="H584" s="1"/>
  <c r="H583" s="1"/>
  <c r="H581" s="1"/>
  <c r="G585"/>
  <c r="I588"/>
  <c r="I584" s="1"/>
  <c r="I583" s="1"/>
  <c r="I581" s="1"/>
  <c r="H588"/>
  <c r="G588"/>
  <c r="G584" s="1"/>
  <c r="G583" s="1"/>
  <c r="G581" s="1"/>
  <c r="I493"/>
  <c r="H493"/>
  <c r="G493"/>
  <c r="I495"/>
  <c r="I492" s="1"/>
  <c r="H495"/>
  <c r="G495"/>
  <c r="G492" s="1"/>
  <c r="I497"/>
  <c r="H497"/>
  <c r="G497"/>
  <c r="I500"/>
  <c r="H500"/>
  <c r="G500"/>
  <c r="I502"/>
  <c r="H502"/>
  <c r="G502"/>
  <c r="I505"/>
  <c r="I504" s="1"/>
  <c r="H505"/>
  <c r="H504"/>
  <c r="I517"/>
  <c r="H517"/>
  <c r="H516" s="1"/>
  <c r="H514" s="1"/>
  <c r="H513" s="1"/>
  <c r="H512" s="1"/>
  <c r="I516"/>
  <c r="I514" s="1"/>
  <c r="I513" s="1"/>
  <c r="I512" s="1"/>
  <c r="G517"/>
  <c r="G516" s="1"/>
  <c r="G514" s="1"/>
  <c r="G513" s="1"/>
  <c r="G512" s="1"/>
  <c r="I418"/>
  <c r="H418"/>
  <c r="I417"/>
  <c r="I416" s="1"/>
  <c r="I415" s="1"/>
  <c r="H417"/>
  <c r="H416"/>
  <c r="H415" s="1"/>
  <c r="G418"/>
  <c r="G417" s="1"/>
  <c r="G416" s="1"/>
  <c r="G415" s="1"/>
  <c r="I423"/>
  <c r="H423"/>
  <c r="G423"/>
  <c r="I425"/>
  <c r="H425"/>
  <c r="G425"/>
  <c r="I435"/>
  <c r="H435"/>
  <c r="H434" s="1"/>
  <c r="H432" s="1"/>
  <c r="I434"/>
  <c r="I432"/>
  <c r="G435"/>
  <c r="G434" s="1"/>
  <c r="G432" s="1"/>
  <c r="I440"/>
  <c r="H440"/>
  <c r="I439"/>
  <c r="I438" s="1"/>
  <c r="I437" s="1"/>
  <c r="H439"/>
  <c r="H438"/>
  <c r="H437" s="1"/>
  <c r="G440"/>
  <c r="G439" s="1"/>
  <c r="G438" s="1"/>
  <c r="G437" s="1"/>
  <c r="I445"/>
  <c r="H445"/>
  <c r="G445"/>
  <c r="I447"/>
  <c r="H447"/>
  <c r="G447"/>
  <c r="I449"/>
  <c r="H449"/>
  <c r="G449"/>
  <c r="I451"/>
  <c r="H451"/>
  <c r="G451"/>
  <c r="I454"/>
  <c r="H454"/>
  <c r="G454"/>
  <c r="I456"/>
  <c r="H456"/>
  <c r="G456"/>
  <c r="I458"/>
  <c r="H458"/>
  <c r="G458"/>
  <c r="I462"/>
  <c r="H462"/>
  <c r="G462"/>
  <c r="I464"/>
  <c r="H464"/>
  <c r="G464"/>
  <c r="I466"/>
  <c r="H466"/>
  <c r="G466"/>
  <c r="I472"/>
  <c r="H472"/>
  <c r="G472"/>
  <c r="I475"/>
  <c r="I471" s="1"/>
  <c r="I469" s="1"/>
  <c r="I468" s="1"/>
  <c r="H475"/>
  <c r="G475"/>
  <c r="G471" s="1"/>
  <c r="G469" s="1"/>
  <c r="G468" s="1"/>
  <c r="I477"/>
  <c r="H477"/>
  <c r="G477"/>
  <c r="I485"/>
  <c r="H485"/>
  <c r="I484"/>
  <c r="H484"/>
  <c r="H482" s="1"/>
  <c r="H481" s="1"/>
  <c r="H480" s="1"/>
  <c r="I482"/>
  <c r="I481"/>
  <c r="I480" s="1"/>
  <c r="G485"/>
  <c r="G484" s="1"/>
  <c r="G482" s="1"/>
  <c r="G481" s="1"/>
  <c r="G480" s="1"/>
  <c r="I326"/>
  <c r="I325" s="1"/>
  <c r="I324" s="1"/>
  <c r="I323" s="1"/>
  <c r="H326"/>
  <c r="H325"/>
  <c r="H324" s="1"/>
  <c r="H323" s="1"/>
  <c r="G326"/>
  <c r="G325" s="1"/>
  <c r="G324" s="1"/>
  <c r="G323" s="1"/>
  <c r="I331"/>
  <c r="H331"/>
  <c r="G331"/>
  <c r="I333"/>
  <c r="H333"/>
  <c r="G333"/>
  <c r="I336"/>
  <c r="H336"/>
  <c r="G336"/>
  <c r="I338"/>
  <c r="H338"/>
  <c r="G338"/>
  <c r="I342"/>
  <c r="H342"/>
  <c r="G342"/>
  <c r="I344"/>
  <c r="H344"/>
  <c r="G344"/>
  <c r="I370"/>
  <c r="H370"/>
  <c r="G370"/>
  <c r="G372"/>
  <c r="H381"/>
  <c r="H380" s="1"/>
  <c r="H379" s="1"/>
  <c r="I385"/>
  <c r="H385"/>
  <c r="G385"/>
  <c r="I387"/>
  <c r="H387"/>
  <c r="I389"/>
  <c r="H389"/>
  <c r="G389"/>
  <c r="I392"/>
  <c r="H392"/>
  <c r="I391"/>
  <c r="H391"/>
  <c r="G392"/>
  <c r="G391" s="1"/>
  <c r="I396"/>
  <c r="I395" s="1"/>
  <c r="I394" s="1"/>
  <c r="H396"/>
  <c r="G396"/>
  <c r="I398"/>
  <c r="H398"/>
  <c r="G398"/>
  <c r="I408"/>
  <c r="I407" s="1"/>
  <c r="I406" s="1"/>
  <c r="I401" s="1"/>
  <c r="I400" s="1"/>
  <c r="H408"/>
  <c r="G408"/>
  <c r="G407" s="1"/>
  <c r="G406" s="1"/>
  <c r="I410"/>
  <c r="H410"/>
  <c r="G410"/>
  <c r="I171"/>
  <c r="H171"/>
  <c r="I170"/>
  <c r="H170"/>
  <c r="I169"/>
  <c r="I168" s="1"/>
  <c r="H169"/>
  <c r="H168"/>
  <c r="G171"/>
  <c r="G170" s="1"/>
  <c r="G169" s="1"/>
  <c r="G168" s="1"/>
  <c r="I176"/>
  <c r="I175" s="1"/>
  <c r="H176"/>
  <c r="H175" s="1"/>
  <c r="G176"/>
  <c r="G175" s="1"/>
  <c r="I181"/>
  <c r="H181"/>
  <c r="H180" s="1"/>
  <c r="I180"/>
  <c r="G181"/>
  <c r="G180" s="1"/>
  <c r="I184"/>
  <c r="H184"/>
  <c r="H183" s="1"/>
  <c r="I183"/>
  <c r="G184"/>
  <c r="G183" s="1"/>
  <c r="I188"/>
  <c r="H188"/>
  <c r="I187"/>
  <c r="I186" s="1"/>
  <c r="H187"/>
  <c r="G188"/>
  <c r="G187" s="1"/>
  <c r="I191"/>
  <c r="H191"/>
  <c r="I190"/>
  <c r="H190"/>
  <c r="G191"/>
  <c r="G190" s="1"/>
  <c r="I198"/>
  <c r="I197" s="1"/>
  <c r="I196" s="1"/>
  <c r="I195" s="1"/>
  <c r="I194" s="1"/>
  <c r="H198"/>
  <c r="H197"/>
  <c r="H196" s="1"/>
  <c r="H195" s="1"/>
  <c r="H194" s="1"/>
  <c r="G197"/>
  <c r="G196" s="1"/>
  <c r="G195" s="1"/>
  <c r="G194" s="1"/>
  <c r="G198"/>
  <c r="I204"/>
  <c r="H204"/>
  <c r="I203"/>
  <c r="H203"/>
  <c r="I202"/>
  <c r="H202"/>
  <c r="I201"/>
  <c r="I200" s="1"/>
  <c r="H201"/>
  <c r="H200"/>
  <c r="G204"/>
  <c r="G203" s="1"/>
  <c r="G202" s="1"/>
  <c r="G201" s="1"/>
  <c r="G200" s="1"/>
  <c r="G210"/>
  <c r="I212"/>
  <c r="H212"/>
  <c r="G212"/>
  <c r="I214"/>
  <c r="H214"/>
  <c r="I222"/>
  <c r="H222"/>
  <c r="I221"/>
  <c r="H221"/>
  <c r="I220"/>
  <c r="H220"/>
  <c r="G221"/>
  <c r="G220" s="1"/>
  <c r="G222"/>
  <c r="I236"/>
  <c r="I235" s="1"/>
  <c r="I234" s="1"/>
  <c r="I233" s="1"/>
  <c r="I232" s="1"/>
  <c r="H236"/>
  <c r="H235"/>
  <c r="H234" s="1"/>
  <c r="H233" s="1"/>
  <c r="H232" s="1"/>
  <c r="G236"/>
  <c r="G235" s="1"/>
  <c r="G234" s="1"/>
  <c r="G233" s="1"/>
  <c r="G232" s="1"/>
  <c r="I243"/>
  <c r="H243"/>
  <c r="H242" s="1"/>
  <c r="H241" s="1"/>
  <c r="G243"/>
  <c r="I251"/>
  <c r="I250" s="1"/>
  <c r="I249" s="1"/>
  <c r="H251"/>
  <c r="G251"/>
  <c r="I253"/>
  <c r="H253"/>
  <c r="I263"/>
  <c r="H263"/>
  <c r="G263"/>
  <c r="I268"/>
  <c r="H268"/>
  <c r="G268"/>
  <c r="I270"/>
  <c r="H270"/>
  <c r="G270"/>
  <c r="I273"/>
  <c r="H273"/>
  <c r="I276"/>
  <c r="H276"/>
  <c r="G276"/>
  <c r="I281"/>
  <c r="H281"/>
  <c r="I280"/>
  <c r="I279" s="1"/>
  <c r="I278" s="1"/>
  <c r="H280"/>
  <c r="H279"/>
  <c r="H278" s="1"/>
  <c r="G281"/>
  <c r="G280" s="1"/>
  <c r="G279" s="1"/>
  <c r="G278" s="1"/>
  <c r="I286"/>
  <c r="H286"/>
  <c r="I285"/>
  <c r="H285"/>
  <c r="I284"/>
  <c r="H284"/>
  <c r="I283"/>
  <c r="H283"/>
  <c r="G286"/>
  <c r="G285" s="1"/>
  <c r="G284" s="1"/>
  <c r="G283" s="1"/>
  <c r="I300"/>
  <c r="H300"/>
  <c r="G300"/>
  <c r="I304"/>
  <c r="H304"/>
  <c r="G304"/>
  <c r="I312"/>
  <c r="H312"/>
  <c r="G312"/>
  <c r="I314"/>
  <c r="H314"/>
  <c r="G314"/>
  <c r="I316"/>
  <c r="H316"/>
  <c r="G316"/>
  <c r="I318"/>
  <c r="H318"/>
  <c r="G318"/>
  <c r="I161"/>
  <c r="H161"/>
  <c r="G161"/>
  <c r="I163"/>
  <c r="H163"/>
  <c r="G163"/>
  <c r="I149"/>
  <c r="H149"/>
  <c r="I148"/>
  <c r="H148"/>
  <c r="H146" s="1"/>
  <c r="H145" s="1"/>
  <c r="H144" s="1"/>
  <c r="H143" s="1"/>
  <c r="I146"/>
  <c r="I145"/>
  <c r="I144" s="1"/>
  <c r="I143" s="1"/>
  <c r="G149"/>
  <c r="G148" s="1"/>
  <c r="G146" s="1"/>
  <c r="G145" s="1"/>
  <c r="G144" s="1"/>
  <c r="G143" s="1"/>
  <c r="I20"/>
  <c r="I19" s="1"/>
  <c r="H20"/>
  <c r="H19" s="1"/>
  <c r="G20"/>
  <c r="G19" s="1"/>
  <c r="I23"/>
  <c r="H23"/>
  <c r="G23"/>
  <c r="I26"/>
  <c r="H26"/>
  <c r="G26"/>
  <c r="I32"/>
  <c r="H32"/>
  <c r="I31"/>
  <c r="H31"/>
  <c r="G32"/>
  <c r="G31" s="1"/>
  <c r="I35"/>
  <c r="H35"/>
  <c r="I34"/>
  <c r="H34"/>
  <c r="G35"/>
  <c r="G34" s="1"/>
  <c r="I41"/>
  <c r="H41"/>
  <c r="I40"/>
  <c r="I39" s="1"/>
  <c r="I38" s="1"/>
  <c r="I37" s="1"/>
  <c r="H40"/>
  <c r="H39"/>
  <c r="H38" s="1"/>
  <c r="H37" s="1"/>
  <c r="G41"/>
  <c r="G40" s="1"/>
  <c r="G39" s="1"/>
  <c r="G38" s="1"/>
  <c r="G37" s="1"/>
  <c r="I46"/>
  <c r="I45"/>
  <c r="I53"/>
  <c r="H53"/>
  <c r="G53"/>
  <c r="I57"/>
  <c r="H57"/>
  <c r="G57"/>
  <c r="I61"/>
  <c r="H61"/>
  <c r="G61"/>
  <c r="I63"/>
  <c r="I60" s="1"/>
  <c r="H63"/>
  <c r="G63"/>
  <c r="G60" s="1"/>
  <c r="I66"/>
  <c r="H66"/>
  <c r="G66"/>
  <c r="I72"/>
  <c r="H72"/>
  <c r="G72"/>
  <c r="I77"/>
  <c r="H77"/>
  <c r="H76" s="1"/>
  <c r="H74" s="1"/>
  <c r="I76"/>
  <c r="I74"/>
  <c r="G77"/>
  <c r="G76" s="1"/>
  <c r="G74" s="1"/>
  <c r="I85"/>
  <c r="H85"/>
  <c r="I84"/>
  <c r="H84"/>
  <c r="I83"/>
  <c r="H83"/>
  <c r="H82" s="1"/>
  <c r="H81" s="1"/>
  <c r="H80" s="1"/>
  <c r="I82"/>
  <c r="I81"/>
  <c r="I80" s="1"/>
  <c r="G85"/>
  <c r="G84" s="1"/>
  <c r="G83" s="1"/>
  <c r="G82" s="1"/>
  <c r="G81" s="1"/>
  <c r="G80" s="1"/>
  <c r="I92"/>
  <c r="H92"/>
  <c r="H91" s="1"/>
  <c r="H90" s="1"/>
  <c r="G92"/>
  <c r="I94"/>
  <c r="H94"/>
  <c r="G94"/>
  <c r="G91" s="1"/>
  <c r="G90" s="1"/>
  <c r="I98"/>
  <c r="H98"/>
  <c r="I97"/>
  <c r="H97"/>
  <c r="H96" s="1"/>
  <c r="I96"/>
  <c r="G97"/>
  <c r="G96" s="1"/>
  <c r="G98"/>
  <c r="I103"/>
  <c r="I102" s="1"/>
  <c r="I100" s="1"/>
  <c r="H103"/>
  <c r="H102"/>
  <c r="H100" s="1"/>
  <c r="G103"/>
  <c r="G102" s="1"/>
  <c r="G100" s="1"/>
  <c r="I110"/>
  <c r="I109" s="1"/>
  <c r="I107" s="1"/>
  <c r="I106" s="1"/>
  <c r="H110"/>
  <c r="H109" s="1"/>
  <c r="H107" s="1"/>
  <c r="H106" s="1"/>
  <c r="G110"/>
  <c r="G109" s="1"/>
  <c r="G107" s="1"/>
  <c r="G106" s="1"/>
  <c r="I117"/>
  <c r="H117"/>
  <c r="G117"/>
  <c r="I120"/>
  <c r="H120"/>
  <c r="G120"/>
  <c r="I123"/>
  <c r="H123"/>
  <c r="G123"/>
  <c r="I126"/>
  <c r="H126"/>
  <c r="G126"/>
  <c r="I128"/>
  <c r="H128"/>
  <c r="G128"/>
  <c r="I135"/>
  <c r="H135"/>
  <c r="I134"/>
  <c r="I133" s="1"/>
  <c r="I132" s="1"/>
  <c r="I131" s="1"/>
  <c r="H134"/>
  <c r="H133" s="1"/>
  <c r="H132" s="1"/>
  <c r="H131" s="1"/>
  <c r="G135"/>
  <c r="G134" s="1"/>
  <c r="G133" s="1"/>
  <c r="G132" s="1"/>
  <c r="G131" s="1"/>
  <c r="I141"/>
  <c r="H141"/>
  <c r="I140"/>
  <c r="H140"/>
  <c r="I139"/>
  <c r="H139"/>
  <c r="I138"/>
  <c r="H138"/>
  <c r="H137" s="1"/>
  <c r="I137"/>
  <c r="G141"/>
  <c r="G140" s="1"/>
  <c r="G139" s="1"/>
  <c r="G138" s="1"/>
  <c r="G137" s="1"/>
  <c r="G846"/>
  <c r="G845" s="1"/>
  <c r="G844" s="1"/>
  <c r="G843" s="1"/>
  <c r="G842" s="1"/>
  <c r="I373"/>
  <c r="I372" s="1"/>
  <c r="H373"/>
  <c r="H372" s="1"/>
  <c r="I368"/>
  <c r="I367" s="1"/>
  <c r="I366" s="1"/>
  <c r="I365" s="1"/>
  <c r="I364" s="1"/>
  <c r="I363" s="1"/>
  <c r="H368"/>
  <c r="H367" s="1"/>
  <c r="H366" s="1"/>
  <c r="H365" s="1"/>
  <c r="H364" s="1"/>
  <c r="H363" s="1"/>
  <c r="G369"/>
  <c r="G367" s="1"/>
  <c r="I211"/>
  <c r="I210" s="1"/>
  <c r="I209" s="1"/>
  <c r="H211"/>
  <c r="H210" s="1"/>
  <c r="I298"/>
  <c r="I297" s="1"/>
  <c r="I296" s="1"/>
  <c r="I295" s="1"/>
  <c r="I294" s="1"/>
  <c r="I293" s="1"/>
  <c r="H298"/>
  <c r="H297" s="1"/>
  <c r="G298"/>
  <c r="G297" s="1"/>
  <c r="I159"/>
  <c r="I157" s="1"/>
  <c r="H159"/>
  <c r="H157" s="1"/>
  <c r="H156" s="1"/>
  <c r="H154" s="1"/>
  <c r="H153" s="1"/>
  <c r="H152" s="1"/>
  <c r="H151" s="1"/>
  <c r="G159"/>
  <c r="G157" s="1"/>
  <c r="I15"/>
  <c r="I14" s="1"/>
  <c r="I13" s="1"/>
  <c r="I12" s="1"/>
  <c r="I11" s="1"/>
  <c r="I10" s="1"/>
  <c r="H15"/>
  <c r="H14" s="1"/>
  <c r="H13" s="1"/>
  <c r="H12" s="1"/>
  <c r="H11" s="1"/>
  <c r="H10" s="1"/>
  <c r="G15"/>
  <c r="G14" s="1"/>
  <c r="G13" s="1"/>
  <c r="G12" s="1"/>
  <c r="G11" s="1"/>
  <c r="G10" s="1"/>
  <c r="G612" l="1"/>
  <c r="H65"/>
  <c r="H60"/>
  <c r="G29"/>
  <c r="I29"/>
  <c r="I272"/>
  <c r="H341"/>
  <c r="H340" s="1"/>
  <c r="H335"/>
  <c r="H747"/>
  <c r="H746" s="1"/>
  <c r="G250"/>
  <c r="G249" s="1"/>
  <c r="G504"/>
  <c r="G576"/>
  <c r="I576"/>
  <c r="I572" s="1"/>
  <c r="I571" s="1"/>
  <c r="H225"/>
  <c r="H224" s="1"/>
  <c r="I225"/>
  <c r="I224" s="1"/>
  <c r="H272"/>
  <c r="I705"/>
  <c r="I704" s="1"/>
  <c r="I703" s="1"/>
  <c r="H695"/>
  <c r="G641"/>
  <c r="G640" s="1"/>
  <c r="H833"/>
  <c r="H832" s="1"/>
  <c r="H130"/>
  <c r="H612"/>
  <c r="H611" s="1"/>
  <c r="H610" s="1"/>
  <c r="H609" s="1"/>
  <c r="I612"/>
  <c r="I611" s="1"/>
  <c r="I610" s="1"/>
  <c r="I609" s="1"/>
  <c r="H471"/>
  <c r="H469" s="1"/>
  <c r="H468" s="1"/>
  <c r="I539"/>
  <c r="I719"/>
  <c r="I718" s="1"/>
  <c r="I717" s="1"/>
  <c r="I716" s="1"/>
  <c r="H705"/>
  <c r="H704" s="1"/>
  <c r="H703" s="1"/>
  <c r="G156"/>
  <c r="G154" s="1"/>
  <c r="G153" s="1"/>
  <c r="G152" s="1"/>
  <c r="G151" s="1"/>
  <c r="I156"/>
  <c r="I154" s="1"/>
  <c r="I153" s="1"/>
  <c r="I152" s="1"/>
  <c r="I151" s="1"/>
  <c r="H296"/>
  <c r="H295" s="1"/>
  <c r="H294" s="1"/>
  <c r="H293" s="1"/>
  <c r="H209"/>
  <c r="I130"/>
  <c r="H116"/>
  <c r="H114" s="1"/>
  <c r="H113" s="1"/>
  <c r="H105" s="1"/>
  <c r="I91"/>
  <c r="I90" s="1"/>
  <c r="I89" s="1"/>
  <c r="I65"/>
  <c r="H52"/>
  <c r="H51" s="1"/>
  <c r="H44" s="1"/>
  <c r="H43" s="1"/>
  <c r="G52"/>
  <c r="I52"/>
  <c r="H29"/>
  <c r="H22"/>
  <c r="G22"/>
  <c r="I22"/>
  <c r="H262"/>
  <c r="H261" s="1"/>
  <c r="H260" s="1"/>
  <c r="H250"/>
  <c r="H249" s="1"/>
  <c r="H240" s="1"/>
  <c r="H239" s="1"/>
  <c r="G242"/>
  <c r="G241" s="1"/>
  <c r="I242"/>
  <c r="I241" s="1"/>
  <c r="H186"/>
  <c r="H407"/>
  <c r="H406" s="1"/>
  <c r="H395"/>
  <c r="H394" s="1"/>
  <c r="G341"/>
  <c r="G340" s="1"/>
  <c r="I341"/>
  <c r="I340" s="1"/>
  <c r="G335"/>
  <c r="I335"/>
  <c r="H330"/>
  <c r="H329" s="1"/>
  <c r="H328" s="1"/>
  <c r="H322" s="1"/>
  <c r="H321" s="1"/>
  <c r="G330"/>
  <c r="I330"/>
  <c r="H444"/>
  <c r="G444"/>
  <c r="I444"/>
  <c r="I442" s="1"/>
  <c r="I431" s="1"/>
  <c r="I430" s="1"/>
  <c r="H422"/>
  <c r="H420" s="1"/>
  <c r="H414" s="1"/>
  <c r="H413" s="1"/>
  <c r="G422"/>
  <c r="G420" s="1"/>
  <c r="G414" s="1"/>
  <c r="G413" s="1"/>
  <c r="I422"/>
  <c r="I420" s="1"/>
  <c r="G499"/>
  <c r="I499"/>
  <c r="H499"/>
  <c r="H490" s="1"/>
  <c r="H489" s="1"/>
  <c r="H488" s="1"/>
  <c r="H487" s="1"/>
  <c r="G559"/>
  <c r="G558" s="1"/>
  <c r="G556" s="1"/>
  <c r="H559"/>
  <c r="H558" s="1"/>
  <c r="H556" s="1"/>
  <c r="G546"/>
  <c r="G534" s="1"/>
  <c r="G528" s="1"/>
  <c r="I546"/>
  <c r="H539"/>
  <c r="H534" s="1"/>
  <c r="H528" s="1"/>
  <c r="I766"/>
  <c r="I765" s="1"/>
  <c r="I759" s="1"/>
  <c r="I758" s="1"/>
  <c r="G747"/>
  <c r="G746" s="1"/>
  <c r="I747"/>
  <c r="I746" s="1"/>
  <c r="H732"/>
  <c r="H731" s="1"/>
  <c r="H730" s="1"/>
  <c r="H729" s="1"/>
  <c r="H719"/>
  <c r="H718" s="1"/>
  <c r="H717" s="1"/>
  <c r="H716" s="1"/>
  <c r="G695"/>
  <c r="I642"/>
  <c r="I641" s="1"/>
  <c r="I640" s="1"/>
  <c r="G611"/>
  <c r="G610" s="1"/>
  <c r="G609" s="1"/>
  <c r="I833"/>
  <c r="I832" s="1"/>
  <c r="H572"/>
  <c r="H571" s="1"/>
  <c r="H642"/>
  <c r="H641" s="1"/>
  <c r="H640" s="1"/>
  <c r="I116"/>
  <c r="I114" s="1"/>
  <c r="I113" s="1"/>
  <c r="I262"/>
  <c r="I261" s="1"/>
  <c r="I260" s="1"/>
  <c r="I259" s="1"/>
  <c r="H492"/>
  <c r="I558"/>
  <c r="I556" s="1"/>
  <c r="H766"/>
  <c r="H765" s="1"/>
  <c r="H759" s="1"/>
  <c r="H758" s="1"/>
  <c r="H745" s="1"/>
  <c r="I732"/>
  <c r="I731" s="1"/>
  <c r="I730" s="1"/>
  <c r="I729" s="1"/>
  <c r="G719"/>
  <c r="G718" s="1"/>
  <c r="G717" s="1"/>
  <c r="G716" s="1"/>
  <c r="I694"/>
  <c r="H259"/>
  <c r="I174"/>
  <c r="I173" s="1"/>
  <c r="H174"/>
  <c r="H173" s="1"/>
  <c r="H167" s="1"/>
  <c r="H166" s="1"/>
  <c r="G174"/>
  <c r="G766"/>
  <c r="G765" s="1"/>
  <c r="G395"/>
  <c r="G394" s="1"/>
  <c r="I105"/>
  <c r="H89"/>
  <c r="H88" s="1"/>
  <c r="H87" s="1"/>
  <c r="I88"/>
  <c r="I87" s="1"/>
  <c r="I51"/>
  <c r="I44" s="1"/>
  <c r="I43" s="1"/>
  <c r="G186"/>
  <c r="I167"/>
  <c r="I166" s="1"/>
  <c r="I414"/>
  <c r="I413" s="1"/>
  <c r="G490"/>
  <c r="G489" s="1"/>
  <c r="G488" s="1"/>
  <c r="G487" s="1"/>
  <c r="G759"/>
  <c r="G758" s="1"/>
  <c r="G745" s="1"/>
  <c r="G89"/>
  <c r="G88" s="1"/>
  <c r="G87" s="1"/>
  <c r="I534"/>
  <c r="I528" s="1"/>
  <c r="G833"/>
  <c r="G832" s="1"/>
  <c r="G65"/>
  <c r="G51" s="1"/>
  <c r="H18"/>
  <c r="H17" s="1"/>
  <c r="H16" s="1"/>
  <c r="G296"/>
  <c r="G295" s="1"/>
  <c r="G294" s="1"/>
  <c r="G293" s="1"/>
  <c r="H384"/>
  <c r="H383" s="1"/>
  <c r="H378" s="1"/>
  <c r="H377" s="1"/>
  <c r="I490"/>
  <c r="I489" s="1"/>
  <c r="I488" s="1"/>
  <c r="I487" s="1"/>
  <c r="I808"/>
  <c r="H401"/>
  <c r="H400" s="1"/>
  <c r="G47"/>
  <c r="G46" s="1"/>
  <c r="G45" s="1"/>
  <c r="G225"/>
  <c r="G224" s="1"/>
  <c r="G18"/>
  <c r="G17" s="1"/>
  <c r="G16" s="1"/>
  <c r="I18"/>
  <c r="I17" s="1"/>
  <c r="I16" s="1"/>
  <c r="I9" s="1"/>
  <c r="I8" s="1"/>
  <c r="G401"/>
  <c r="G400" s="1"/>
  <c r="I384"/>
  <c r="I383" s="1"/>
  <c r="I378" s="1"/>
  <c r="I377" s="1"/>
  <c r="I376" s="1"/>
  <c r="G732"/>
  <c r="G731" s="1"/>
  <c r="G730" s="1"/>
  <c r="G729" s="1"/>
  <c r="H694"/>
  <c r="G572"/>
  <c r="G571" s="1"/>
  <c r="G209"/>
  <c r="G208" s="1"/>
  <c r="G207" s="1"/>
  <c r="G366"/>
  <c r="G365" s="1"/>
  <c r="G364" s="1"/>
  <c r="G363" s="1"/>
  <c r="G130"/>
  <c r="H814"/>
  <c r="H808" s="1"/>
  <c r="G814"/>
  <c r="G808" s="1"/>
  <c r="I311"/>
  <c r="I310" s="1"/>
  <c r="I309" s="1"/>
  <c r="I308" s="1"/>
  <c r="I307" s="1"/>
  <c r="H311"/>
  <c r="H310" s="1"/>
  <c r="H309" s="1"/>
  <c r="H308" s="1"/>
  <c r="H307" s="1"/>
  <c r="G311"/>
  <c r="G310" s="1"/>
  <c r="G309" s="1"/>
  <c r="G308" s="1"/>
  <c r="G307" s="1"/>
  <c r="G262"/>
  <c r="G261" s="1"/>
  <c r="G260" s="1"/>
  <c r="G259" s="1"/>
  <c r="G240"/>
  <c r="G239" s="1"/>
  <c r="G116"/>
  <c r="G114" s="1"/>
  <c r="G113" s="1"/>
  <c r="G105" s="1"/>
  <c r="I240"/>
  <c r="I239" s="1"/>
  <c r="H208"/>
  <c r="H207" s="1"/>
  <c r="H206" s="1"/>
  <c r="I208"/>
  <c r="I207" s="1"/>
  <c r="I206" s="1"/>
  <c r="I801"/>
  <c r="I800" s="1"/>
  <c r="I799" s="1"/>
  <c r="I798" s="1"/>
  <c r="I797" s="1"/>
  <c r="H801"/>
  <c r="H800" s="1"/>
  <c r="H799" s="1"/>
  <c r="H798" s="1"/>
  <c r="G801"/>
  <c r="G800" s="1"/>
  <c r="G799" s="1"/>
  <c r="G798" s="1"/>
  <c r="H788"/>
  <c r="H786" s="1"/>
  <c r="H785" s="1"/>
  <c r="H784" s="1"/>
  <c r="G788"/>
  <c r="G786" s="1"/>
  <c r="G785" s="1"/>
  <c r="G784" s="1"/>
  <c r="I788"/>
  <c r="I786" s="1"/>
  <c r="I785" s="1"/>
  <c r="I784" s="1"/>
  <c r="G705"/>
  <c r="G704" s="1"/>
  <c r="G703" s="1"/>
  <c r="G384"/>
  <c r="G383" s="1"/>
  <c r="G378" s="1"/>
  <c r="G377" s="1"/>
  <c r="G376" s="1"/>
  <c r="I685"/>
  <c r="I683" s="1"/>
  <c r="H685"/>
  <c r="H683" s="1"/>
  <c r="G685"/>
  <c r="G683" s="1"/>
  <c r="G44" l="1"/>
  <c r="G43" s="1"/>
  <c r="G9"/>
  <c r="G8" s="1"/>
  <c r="I527"/>
  <c r="I519" s="1"/>
  <c r="G694"/>
  <c r="G173"/>
  <c r="G167" s="1"/>
  <c r="G166" s="1"/>
  <c r="H527"/>
  <c r="H519" s="1"/>
  <c r="G329"/>
  <c r="I329"/>
  <c r="I328" s="1"/>
  <c r="I322" s="1"/>
  <c r="I321" s="1"/>
  <c r="H376"/>
  <c r="H320" s="1"/>
  <c r="H639"/>
  <c r="H608" s="1"/>
  <c r="H591" s="1"/>
  <c r="H238"/>
  <c r="G442"/>
  <c r="G431" s="1"/>
  <c r="G430" s="1"/>
  <c r="G412" s="1"/>
  <c r="H9"/>
  <c r="H8" s="1"/>
  <c r="I745"/>
  <c r="H442"/>
  <c r="H431" s="1"/>
  <c r="H430" s="1"/>
  <c r="H412" s="1"/>
  <c r="I639"/>
  <c r="I608" s="1"/>
  <c r="I591" s="1"/>
  <c r="I238"/>
  <c r="G238"/>
  <c r="I320"/>
  <c r="G328"/>
  <c r="G322" s="1"/>
  <c r="G321" s="1"/>
  <c r="G320" s="1"/>
  <c r="G639"/>
  <c r="G608" s="1"/>
  <c r="G591" s="1"/>
  <c r="H797"/>
  <c r="H783" s="1"/>
  <c r="I193"/>
  <c r="I165" s="1"/>
  <c r="I412"/>
  <c r="H193"/>
  <c r="G206"/>
  <c r="G193" s="1"/>
  <c r="G797"/>
  <c r="G783" s="1"/>
  <c r="G527"/>
  <c r="G519" s="1"/>
  <c r="H165"/>
  <c r="I783"/>
  <c r="G165" l="1"/>
  <c r="G861" s="1"/>
  <c r="H861"/>
  <c r="I861"/>
</calcChain>
</file>

<file path=xl/sharedStrings.xml><?xml version="1.0" encoding="utf-8"?>
<sst xmlns="http://schemas.openxmlformats.org/spreadsheetml/2006/main" count="4757" uniqueCount="714">
  <si>
    <t xml:space="preserve">                     к Решению Совета народных депутатов</t>
  </si>
  <si>
    <t xml:space="preserve">                                                             Приложение № 6</t>
  </si>
  <si>
    <t>Наименование</t>
  </si>
  <si>
    <t>ГРБС</t>
  </si>
  <si>
    <t>Раздел</t>
  </si>
  <si>
    <t>Под- раздел</t>
  </si>
  <si>
    <t>Целевые статьи</t>
  </si>
  <si>
    <t>Виды расходов</t>
  </si>
  <si>
    <t>2019 год</t>
  </si>
  <si>
    <t>2020 год</t>
  </si>
  <si>
    <t xml:space="preserve">Ведомственная структура расходов бюджета округа Муром на 2019 год и плановый период 2020 и 2021 годов </t>
  </si>
  <si>
    <t>2021 год</t>
  </si>
  <si>
    <t xml:space="preserve">  Администрация округа Муром</t>
  </si>
  <si>
    <t xml:space="preserve">    ОБЩЕГОСУДАРСТВЕННЫЕ ВОПРОСЫ</t>
  </si>
  <si>
    <t xml:space="preserve">      Функционирование высшего должностного лица субъекта Российской Федерации и муниципального образования</t>
  </si>
  <si>
    <t xml:space="preserve">        Муниципальная программа округа Муром "Муниципальное управление" на 2019-2021 годы</t>
  </si>
  <si>
    <t xml:space="preserve">          Подпрограмма «Повышение качества предоставления муниципальных услуг, исполнения муниципальных функций и переданных государственных полномочий»</t>
  </si>
  <si>
    <t xml:space="preserve">            Основное мероприятие «Решение вопросов местного значения»</t>
  </si>
  <si>
    <t xml:space="preserve">              Расходы на выплаты по оплате труда Главы муниципального образования</t>
  </si>
  <si>
    <t xml:space="preserve">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
внебюджетными фондами
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</si>
  <si>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</si>
  <si>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              Расходы на обеспечение деятельности органов местного самоуправления</t>
  </si>
  <si>
    <t xml:space="preserve">            Основное мероприятие «Реализация отдельных переданных государственных полномочий в соответствии с обязательными для исполнения нормативными правовыми актами»</t>
  </si>
  <si>
    <t xml:space="preserve">              Обеспечение деятельности комиссий по делам несовершеннолетних и защите их прав</t>
  </si>
  <si>
    <t xml:space="preserve">                Закупка товаров, работ и услуг для обеспечения государственных (муниципальных) нужд</t>
  </si>
  <si>
    <t xml:space="preserve">              Осуществление отдельных государственных полномочий по вопросам административного законодательства</t>
  </si>
  <si>
    <t xml:space="preserve">        Муниципальная программа "Развитие муниципальной службы в округе Муром на 2019-2021 годы"</t>
  </si>
  <si>
    <t xml:space="preserve">            Основное мероприятие "Профессиональное развитие кадрового потенциала муниципальных служащих"</t>
  </si>
  <si>
    <t xml:space="preserve">              Повышение квалификации муниципальных служащих администрации округа Муром</t>
  </si>
  <si>
    <t xml:space="preserve">            Основное мероприятие "Кадровые технологии на муниципальной службе"</t>
  </si>
  <si>
    <t xml:space="preserve">              Организация и проведение первого этапа конкурса "Лучший муниципальный служащий Владимирской области"</t>
  </si>
  <si>
    <t xml:space="preserve">                Социальное обеспечение и иные выплаты населению</t>
  </si>
  <si>
    <t xml:space="preserve">      Судебная система</t>
  </si>
  <si>
    <t xml:space="preserve">             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</si>
  <si>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      Другие общегосударственные вопросы</t>
  </si>
  <si>
    <t xml:space="preserve">              Осуществление полномочий Российской Федерации на государственную регистрацию актов гражданского состояния</t>
  </si>
  <si>
    <t xml:space="preserve">          Подпрограмма «Обеспечение условий для осуществления деятельности Администрации округа Муром. Информатизация органов местного самоуправления»</t>
  </si>
  <si>
    <t xml:space="preserve">            Основное мероприятие «Материально-техническое обеспечение реализации муниципальной программы»</t>
  </si>
  <si>
    <t xml:space="preserve">              Расходы на обеспечение деятельности муниципального казенного учреждения «Управление административными зданиями и транспортом»</t>
  </si>
  <si>
    <t xml:space="preserve">                Иные бюджетные ассигнования</t>
  </si>
  <si>
    <t xml:space="preserve">              Расходы на обеспечение деятельности централизованных бухгалтерий</t>
  </si>
  <si>
    <t xml:space="preserve">            Основное мероприятие «Информационное обеспечение, техническое оснащение и обслуживание рабочих мест сотрудников»</t>
  </si>
  <si>
    <t xml:space="preserve">              Автоматизация и информатизация рабочих мест работников органов местного самоуправления и подведомственных учреждений</t>
  </si>
  <si>
    <t xml:space="preserve">              Техническое обслуживание автоматизированного рабочего места муниципального служащего</t>
  </si>
  <si>
    <t xml:space="preserve">            Основное мероприятие «Создание условий для реализации муниципальной программы»</t>
  </si>
  <si>
    <t xml:space="preserve">              Расходы на обеспечение деятельности учреждений, подведомственных администрации округа</t>
  </si>
  <si>
    <t xml:space="preserve">              Реализация решения Совета народных депутатов от 25.09.2012 № 252 «Об утверждении Положения о выплате денежной компенсации членам домовых и уличных комитетов в новой редакции»</t>
  </si>
  <si>
    <t xml:space="preserve">        Муниципальная программа "Муниципальная поддержка общественных организаций, гражданских инициатив и оказание социальной помощи населению округа Муром на 2019-2021 годы"</t>
  </si>
  <si>
    <t xml:space="preserve">    НАЦИОНАЛЬНАЯ БЕЗОПАСНОСТЬ И ПРАВООХРАНИТЕЛЬНАЯ ДЕЯТЕЛЬНОСТЬ</t>
  </si>
  <si>
    <t xml:space="preserve">      Другие вопросы в области национальной безопасности и правоохранительной деятельности</t>
  </si>
  <si>
    <t xml:space="preserve">            Основное мероприятие «Создание условий для деятельности народных дружин»</t>
  </si>
  <si>
    <t xml:space="preserve">              Поощрение членов добровольной народной дружины</t>
  </si>
  <si>
    <t xml:space="preserve">    НАЦИОНАЛЬНАЯ ЭКОНОМИКА</t>
  </si>
  <si>
    <t xml:space="preserve">      Другие вопросы в области национальной экономики</t>
  </si>
  <si>
    <t xml:space="preserve">              Обеспечение территорий документацией для осуществления градостроительной деятельности</t>
  </si>
  <si>
    <t xml:space="preserve">                Предоставление субсидий бюджетным, автономным учреждениям и иным некоммерческим организациям
</t>
  </si>
  <si>
    <t xml:space="preserve">        Муниципальная программа содействия развитию малого и среднего предпринимательства в округе Муром на 2019-2021 годы</t>
  </si>
  <si>
    <t xml:space="preserve">            Основное мероприятие «Оказание финансовой поддержки субъектам малого и среднего предпринимательства»</t>
  </si>
  <si>
    <t xml:space="preserve">              Поддержка начинающих субъектов малого и среднего предпринимательства - гранты начинающим субъектам малого и среднего предпринимательства, в т.ч. инновационной сферы</t>
  </si>
  <si>
    <t xml:space="preserve">    СОЦИАЛЬНАЯ ПОЛИТИКА</t>
  </si>
  <si>
    <t xml:space="preserve">      Пенсионное обеспечение</t>
  </si>
  <si>
    <t xml:space="preserve">              Пенсия за выслугу лет муниципальным служащим (при достижении установленных условий)</t>
  </si>
  <si>
    <t xml:space="preserve">      Социальное обеспечение населения</t>
  </si>
  <si>
    <t xml:space="preserve">            Основное мероприятие "Оказание мер социальной поддержки и социальной помощи отдельным категориям граждан"</t>
  </si>
  <si>
    <t xml:space="preserve">              Помощь гражданам, оказавшимся в трудной жизненной ситуации</t>
  </si>
  <si>
    <t xml:space="preserve">              Адресная социальная помощь больным туберкулезом</t>
  </si>
  <si>
    <t xml:space="preserve">              Материальная помощь родителям детей, больных сахарным диабетом</t>
  </si>
  <si>
    <t xml:space="preserve">              Организация бесплатного посещения бани малоимущими гражданами</t>
  </si>
  <si>
    <t xml:space="preserve">              Проведение химической дезинфекции в очагах туберкулеза</t>
  </si>
  <si>
    <t xml:space="preserve">    СРЕДСТВА МАССОВОЙ ИНФОРМАЦИИ</t>
  </si>
  <si>
    <t xml:space="preserve">      Телевидение и радиовещание</t>
  </si>
  <si>
    <t xml:space="preserve">          Подпрограмма «Освещение вопросов деятельности Администрации округа Муром»</t>
  </si>
  <si>
    <t xml:space="preserve">            Основное мероприятие «Освещение деятельности органов местного самоуправления в средствах массовой информации»</t>
  </si>
  <si>
    <t xml:space="preserve">              Расходы на обеспечение деятельности (оказание услуг) муниципального автономного учреждения «Муромский меридиан»</t>
  </si>
  <si>
    <t xml:space="preserve">      Периодическая печать и издательства</t>
  </si>
  <si>
    <t>703</t>
  </si>
  <si>
    <t>000</t>
  </si>
  <si>
    <t>01</t>
  </si>
  <si>
    <t>02</t>
  </si>
  <si>
    <t>1000000000</t>
  </si>
  <si>
    <t>1010000000</t>
  </si>
  <si>
    <t>1010100000</t>
  </si>
  <si>
    <t>10101Г0100</t>
  </si>
  <si>
    <t>100</t>
  </si>
  <si>
    <t>04</t>
  </si>
  <si>
    <t>1010100100</t>
  </si>
  <si>
    <t>1010200000</t>
  </si>
  <si>
    <t>1010270010</t>
  </si>
  <si>
    <t>200</t>
  </si>
  <si>
    <t>1010270020</t>
  </si>
  <si>
    <t>1300000000</t>
  </si>
  <si>
    <t>1300100000</t>
  </si>
  <si>
    <t>1300110020</t>
  </si>
  <si>
    <t>1300200000</t>
  </si>
  <si>
    <t>1300210130</t>
  </si>
  <si>
    <t>300</t>
  </si>
  <si>
    <t>05</t>
  </si>
  <si>
    <t>1010251200</t>
  </si>
  <si>
    <t>13</t>
  </si>
  <si>
    <t>1010259300</t>
  </si>
  <si>
    <t>1020000000</t>
  </si>
  <si>
    <t>1020100000</t>
  </si>
  <si>
    <t>10201УТ590</t>
  </si>
  <si>
    <t>800</t>
  </si>
  <si>
    <t>10201ЦБ590</t>
  </si>
  <si>
    <t>1020200000</t>
  </si>
  <si>
    <t>1020210140</t>
  </si>
  <si>
    <t>1020210150</t>
  </si>
  <si>
    <t>1020300000</t>
  </si>
  <si>
    <t>102030А590</t>
  </si>
  <si>
    <t>1020320060</t>
  </si>
  <si>
    <t>1200000000</t>
  </si>
  <si>
    <t>1200200000</t>
  </si>
  <si>
    <t>120020А590</t>
  </si>
  <si>
    <t>03</t>
  </si>
  <si>
    <t>14</t>
  </si>
  <si>
    <t>1020400000</t>
  </si>
  <si>
    <t>1020420140</t>
  </si>
  <si>
    <t>12</t>
  </si>
  <si>
    <t>1010170080</t>
  </si>
  <si>
    <t>10101S0080</t>
  </si>
  <si>
    <t>600</t>
  </si>
  <si>
    <t>1100000000</t>
  </si>
  <si>
    <t>1100100000</t>
  </si>
  <si>
    <t>1100160030</t>
  </si>
  <si>
    <t>10</t>
  </si>
  <si>
    <t>1300220020</t>
  </si>
  <si>
    <t>1200100000</t>
  </si>
  <si>
    <t>1200120030</t>
  </si>
  <si>
    <t>1200120070</t>
  </si>
  <si>
    <t>1200120080</t>
  </si>
  <si>
    <t>1200120090</t>
  </si>
  <si>
    <t>1200120160</t>
  </si>
  <si>
    <t>1030000000</t>
  </si>
  <si>
    <t>1030100000</t>
  </si>
  <si>
    <t>10301ММ590</t>
  </si>
  <si>
    <t xml:space="preserve">  Территориальная избирательная комиссия округа Муром</t>
  </si>
  <si>
    <t xml:space="preserve">      Обеспечение проведения выборов и референдумов</t>
  </si>
  <si>
    <t xml:space="preserve">        Непрограммные расходы органов местного самоуправления</t>
  </si>
  <si>
    <t xml:space="preserve">            Непрограммные расходы</t>
  </si>
  <si>
    <t xml:space="preserve">              Проведение выборов и референдумов</t>
  </si>
  <si>
    <t>708</t>
  </si>
  <si>
    <t>07</t>
  </si>
  <si>
    <t>9900000000</t>
  </si>
  <si>
    <t>9990000000</t>
  </si>
  <si>
    <t>9990010590</t>
  </si>
  <si>
    <t xml:space="preserve">  Совет народных депутатов округа Муром</t>
  </si>
  <si>
    <t xml:space="preserve">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</si>
  <si>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              Расходы на выплаты по оплате труда депутатам Совета народных депутатов</t>
  </si>
  <si>
    <t xml:space="preserve">              Расходы на выплаты по оплате труда председателю Совета народных депутатов</t>
  </si>
  <si>
    <t>730</t>
  </si>
  <si>
    <t>9990000100</t>
  </si>
  <si>
    <t>99900Д0100</t>
  </si>
  <si>
    <t>99900П0100</t>
  </si>
  <si>
    <t xml:space="preserve">  Управление жилищно-коммунального хозяйства администрации округа Муром</t>
  </si>
  <si>
    <t xml:space="preserve">      Защита населения и территории от чрезвычайных ситуаций природного и техногенного характера, гражданская оборона</t>
  </si>
  <si>
    <t xml:space="preserve">        Муниципальная программа "Жилищно-коммунальное хозяйство и благоустройство округа Муром на 2019-2021 годы"</t>
  </si>
  <si>
    <t xml:space="preserve">          Подпрограмма "Обеспечение безопасности дорожного движения и транспортного обслуживания населения на территории округа Муром на 2019-2021 годы"</t>
  </si>
  <si>
    <t xml:space="preserve">            Основное мероприятие «Совершенствование организации движения транспорта и пешеходов на территории округа»</t>
  </si>
  <si>
    <t xml:space="preserve">              Приобретение спецоборудования для оказания помощи при дорожно-транспортных происшествиях</t>
  </si>
  <si>
    <t xml:space="preserve">        Муниципальная программа "Защита населения и территории округа Муром от чрезвычайных ситуаций, обеспечение пожарной безопасности и безопасности людей на водных объектах на 2019-2021 годы"</t>
  </si>
  <si>
    <t xml:space="preserve">          Подпрограмма "Развитие системы гражданской обороны, пожарной безопасности, безопасности на водных объектах, защиты населения от чрезвычайных ситуаций и снижения рисков их возникновения на территории округа Муром на 2019-2021 годы"</t>
  </si>
  <si>
    <t xml:space="preserve">            Основное мероприятие «Развитие и совершенствование деятельности муниципального казенного учреждения «Управление по делам гражданской обороны и ликвидации чрезвычайных ситуаций на территории округа Муром»</t>
  </si>
  <si>
    <t xml:space="preserve">              Расходы на обеспечение деятельности муниципального казенного учреждения «Управление по делам гражданской обороны и ликвидации чрезвычайных ситуаций на территории округа Муром»</t>
  </si>
  <si>
    <t xml:space="preserve">            Основное мероприятие «Развитие и совершенствование технической оснащенности сил и средств для ликвидации чрезвычайных ситуаций»</t>
  </si>
  <si>
    <t xml:space="preserve">              Обеспечение защиты населения от чрезвычайных ситуаций и снижение рисков их возникновения</t>
  </si>
  <si>
    <t xml:space="preserve">            Основное мероприятие «Развитие и совершенствование системы подготовки к действиям в чрезвычайных ситуациях»</t>
  </si>
  <si>
    <t xml:space="preserve">              Развитие и совершенствование методической и материально-технической базы курсов ГО для подготовки руководящего состава и специалистов нештатных аварийно-спасательных формирований, спасателей и населения к действиям в чрезвычайных ситуациях</t>
  </si>
  <si>
    <t xml:space="preserve">          Подпрограмма "Построение, развитие и эксплуатация аппаратно-программного комплекса технических средств "Безопасный город" на территории округа Муром на 2019-2021 годы"</t>
  </si>
  <si>
    <t xml:space="preserve">            Основное мероприятие «Оборудование рабочего места оператора для обеспечения работоспособности сегментов АПК «Безопасный город»</t>
  </si>
  <si>
    <t xml:space="preserve">              Обеспечение функционирования АПК «Безопасный город»</t>
  </si>
  <si>
    <t xml:space="preserve">            Основное мероприятие «Развитие и совершенствование элементов АПК «Безопасный город»</t>
  </si>
  <si>
    <t xml:space="preserve">              Модернизация и обслуживание элементов АПК «Безопасный город»</t>
  </si>
  <si>
    <t xml:space="preserve">      Сельское хозяйство и рыболовство</t>
  </si>
  <si>
    <t xml:space="preserve">          Подпрограмма "Благоустройство территории округа Муром на 2019-2021 годы"</t>
  </si>
  <si>
    <t xml:space="preserve">            Основное мероприятие «Отлов, подбор и утилизация безнадзорных животных»</t>
  </si>
  <si>
    <t xml:space="preserve">              Осуществление отдельных государственных полномочий Владимирской области в сфере обращения с безнадзорными животными</t>
  </si>
  <si>
    <t xml:space="preserve">      Транспорт</t>
  </si>
  <si>
    <t xml:space="preserve">              Возмещение потерь в доходах организаций железнодорожного транспорта от реализации билетов, связанных с сезонным снижением тарифов</t>
  </si>
  <si>
    <t xml:space="preserve">      Дорожное хозяйство (дорожные фонды)</t>
  </si>
  <si>
    <t xml:space="preserve">              Расходы на обеспечение деятельности (оказание услуг) учреждений в сфере дорожного хозяйства</t>
  </si>
  <si>
    <t xml:space="preserve">              Оборудование уличного освещения на улицах округа</t>
  </si>
  <si>
    <t xml:space="preserve">              Осуществление дорожной деятельности в отношении автомобильных дорог общего пользования местного значения</t>
  </si>
  <si>
    <t xml:space="preserve">          Подпрограмма "Обеспечение инженерной и транспортной инфраструктурой земельных участков, предоставляемых (предоставленных) бесплатно для индивидуального жилищного строительства семьям, имеющим троих и более детей в возрасте до 18 лет, в округе Муром до 2021 года"</t>
  </si>
  <si>
    <t xml:space="preserve">            Основное мероприятие «Обеспечение мер социальной поддержки многодетных семей»</t>
  </si>
  <si>
    <t xml:space="preserve">              Обеспечение инженерной и транспортной инфраструктурой земельных участков, предоставляемых (предоставленных) бесплатно для индивидуального жилищного строительства семьям, имеющим троих и более детей в возрасте до 18 лет</t>
  </si>
  <si>
    <t xml:space="preserve">                Капитальные вложения в объекты государственной (муниципальной) собственности</t>
  </si>
  <si>
    <t xml:space="preserve">          Подпрограмма "Модернизация объектов коммунальной инфраструктуры округа Муром на 2019-2021 годы"</t>
  </si>
  <si>
    <t xml:space="preserve">            Основное мероприятие «Разработка комплексных схем инженерного обеспечения округа Муром»</t>
  </si>
  <si>
    <t xml:space="preserve">              Актуализация схем теплоснабжения, водоснабжения и водоотведения</t>
  </si>
  <si>
    <t xml:space="preserve">    ЖИЛИЩНО-КОММУНАЛЬНОЕ ХОЗЯЙСТВО</t>
  </si>
  <si>
    <t xml:space="preserve">      Жилищное хозяйство</t>
  </si>
  <si>
    <t xml:space="preserve">          Подпрограмма "Реконструкция и капитальный ремонт общего имущества многоквартирных домов в округе Муром на 2019-2021 годы"</t>
  </si>
  <si>
    <t xml:space="preserve">            Основное мероприятие «Исполнение обязательств округа по финансовому обеспечению капитального ремонта многоквартирных домов"</t>
  </si>
  <si>
    <t xml:space="preserve">              Взносы в региональный фонд капитального ремонта</t>
  </si>
  <si>
    <t xml:space="preserve">      Коммунальное хозяйство</t>
  </si>
  <si>
    <t xml:space="preserve">            Основное мероприятие "Строительство, реконструкция и техническое перевооружение объектов водоснабжения и водоотведения"</t>
  </si>
  <si>
    <t xml:space="preserve">              Строительство (реконструкция) объектов муниципальной собственности округа</t>
  </si>
  <si>
    <t xml:space="preserve">      Благоустройство</t>
  </si>
  <si>
    <t xml:space="preserve">            Основное мероприятие «Обеспечение мероприятий по благоустройству и озеленению территории округа»</t>
  </si>
  <si>
    <t xml:space="preserve">              Расходы на обеспечение деятельности (оказание услуг) учреждений по благоустройству территории</t>
  </si>
  <si>
    <t xml:space="preserve">              Благоустройство и текущее содержание кладбищ и мемориалов</t>
  </si>
  <si>
    <t xml:space="preserve">              Обслуживание прочих объектов благоустройства</t>
  </si>
  <si>
    <t xml:space="preserve">            Основное мероприятие «Техническое обслуживание и энергоснабжение сетей уличного освещения округа»</t>
  </si>
  <si>
    <t xml:space="preserve">              Организация освещения улиц</t>
  </si>
  <si>
    <t xml:space="preserve">              Содержание и эксплуатация уличного освещения</t>
  </si>
  <si>
    <t xml:space="preserve">        Муниципальная программa управления муниципальными финансами и муниципальным долгом округа Муром на 2019-2021 годы</t>
  </si>
  <si>
    <t xml:space="preserve">          Подпрограмма «Повышение эффективности бюджетных расходов округа Муром»</t>
  </si>
  <si>
    <t xml:space="preserve">            Основное мероприятие «Развитие программно-целевых методов планирования и повышение эффективности бюджетных расходов»</t>
  </si>
  <si>
    <t xml:space="preserve">              Распределение части бюджета принимаемых обязательств между ГРБС в зависимости от оценки качества управления финансами</t>
  </si>
  <si>
    <t xml:space="preserve">      Другие вопросы в области жилищно-коммунального хозяйства</t>
  </si>
  <si>
    <t xml:space="preserve">              Расходы на обеспечение деятельности муниципального казенного учреждения «Муромстройзаказчик»</t>
  </si>
  <si>
    <t xml:space="preserve">              Обеспечение равной доступности услуг общественного транспорта на территории округа Муром для отдельных категорий граждан</t>
  </si>
  <si>
    <t xml:space="preserve">              Организация проезда обучающихся в общеобразовательных учреждениях, учреждениях начального, среднего и высшего профессионального образования, расположенных на территории округа Муром, транспортом общего пользования</t>
  </si>
  <si>
    <t xml:space="preserve">              Обеспечение равной доступности услуг общественного транспорта для отдельных категорий граждан в муниципальном сообщении</t>
  </si>
  <si>
    <t xml:space="preserve">              Мероприятия по обеспечению равной доступности услуг общественного транспорта для отдельных категорий граждан в муниципальном сообщении</t>
  </si>
  <si>
    <t>732</t>
  </si>
  <si>
    <t>09</t>
  </si>
  <si>
    <t>0100000000</t>
  </si>
  <si>
    <t>0140000000</t>
  </si>
  <si>
    <t>0140100000</t>
  </si>
  <si>
    <t>0140110400</t>
  </si>
  <si>
    <t>1400000000</t>
  </si>
  <si>
    <t>1410000000</t>
  </si>
  <si>
    <t>1410100000</t>
  </si>
  <si>
    <t>1410200000</t>
  </si>
  <si>
    <t>1410210460</t>
  </si>
  <si>
    <t>1410300000</t>
  </si>
  <si>
    <t>1410310470</t>
  </si>
  <si>
    <t>1420000000</t>
  </si>
  <si>
    <t>1420100000</t>
  </si>
  <si>
    <t>1420110480</t>
  </si>
  <si>
    <t>1420200000</t>
  </si>
  <si>
    <t>1420210490</t>
  </si>
  <si>
    <t>0110000000</t>
  </si>
  <si>
    <t>0110400000</t>
  </si>
  <si>
    <t>0110470920</t>
  </si>
  <si>
    <t>08</t>
  </si>
  <si>
    <t>014010Д590</t>
  </si>
  <si>
    <t>0140110380</t>
  </si>
  <si>
    <t>01401S2460</t>
  </si>
  <si>
    <t>0150000000</t>
  </si>
  <si>
    <t>0150100000</t>
  </si>
  <si>
    <t>0150170050</t>
  </si>
  <si>
    <t>400</t>
  </si>
  <si>
    <t>01501S0050</t>
  </si>
  <si>
    <t>0120000000</t>
  </si>
  <si>
    <t>0120200000</t>
  </si>
  <si>
    <t>0120210350</t>
  </si>
  <si>
    <t>0130000000</t>
  </si>
  <si>
    <t>0130100000</t>
  </si>
  <si>
    <t>0130110170</t>
  </si>
  <si>
    <t>0120100000</t>
  </si>
  <si>
    <t>0120140010</t>
  </si>
  <si>
    <t>0110200000</t>
  </si>
  <si>
    <t>011020Б590</t>
  </si>
  <si>
    <t>0110210430</t>
  </si>
  <si>
    <t>0110210440</t>
  </si>
  <si>
    <t>0110300000</t>
  </si>
  <si>
    <t>0110310450</t>
  </si>
  <si>
    <t>0110360070</t>
  </si>
  <si>
    <t>0500000000</t>
  </si>
  <si>
    <t>0530000000</t>
  </si>
  <si>
    <t>0530100000</t>
  </si>
  <si>
    <t>0530110160</t>
  </si>
  <si>
    <t>0110100000</t>
  </si>
  <si>
    <t>0110100100</t>
  </si>
  <si>
    <t>01101МС590</t>
  </si>
  <si>
    <t>01101ЦБ590</t>
  </si>
  <si>
    <t xml:space="preserve">        Муниципальная программа "Обеспечение комфортным жильем населения округа Муром в 2019-2021 годах"</t>
  </si>
  <si>
    <t xml:space="preserve">          Подпрограмма "Обеспечение реализации муниципальной программы "Обеспечение комфортным жильем населения округа Муром в 2019-2021 годах"</t>
  </si>
  <si>
    <t xml:space="preserve">            Основное мероприятие "Содержание и ремонт жилых помещений муниципального жилищного фонда округа Муром"</t>
  </si>
  <si>
    <t xml:space="preserve">              Расходы на коммунальные услуги и содержание незаселенных жилых помещений муниципального жилищного фонда округа Муром</t>
  </si>
  <si>
    <t xml:space="preserve">              Расходы на проведение капитального ремонта жилых помещений муниципального жилищного фонда округа Муром</t>
  </si>
  <si>
    <t xml:space="preserve">            Основное мероприятие "Установка приборов учета электрической энергии, водоснабжения, газа и замена бытового газоиспользующего оборудования"</t>
  </si>
  <si>
    <t xml:space="preserve">              Расходы по выплате компенсации нанимателям жилых помещений муниципального жилищного фонда округа Муром на возмещение расходов по установке индивидуальных приборов учета электрической энергии, водоснабжения, газа</t>
  </si>
  <si>
    <t xml:space="preserve">              Установка коллективных (общедомовых) приборов учета коммунальных ресурсов в многоквартирных домах</t>
  </si>
  <si>
    <t xml:space="preserve">          Подпрограмма «Социальное жилье в округе Муром»</t>
  </si>
  <si>
    <t xml:space="preserve">            Основное мероприятие «Улучшение жилищных условий граждан, признанных нуждающимися в жилых помещениях, предоставляемых по договорам социального найма»</t>
  </si>
  <si>
    <t xml:space="preserve">              Строительство социального жилья и приобретение жилых помещений для граждан, нуждающихся в улучшении жилищных условий</t>
  </si>
  <si>
    <t xml:space="preserve">              Осуществление отдельных государственных полномочий по региональному государственному жилищному надзору и лицензионному контролю</t>
  </si>
  <si>
    <t xml:space="preserve">              Расходы на обеспечение деятельности муниципального казенного учреждения «Муниципальный жилищный фонд»</t>
  </si>
  <si>
    <t xml:space="preserve">          Подпрограмма «Обеспечение жильем молодых семей округа Муром»</t>
  </si>
  <si>
    <t xml:space="preserve">            Основное мероприятие «Обеспечение мер социальной поддержки по улучшению жилищных условий молодых семей»</t>
  </si>
  <si>
    <t xml:space="preserve">              Реализация мероприятий по обеспечению жильем молодых семей</t>
  </si>
  <si>
    <t xml:space="preserve">          Подпрограмма «Обеспечение жильем отдельных категорий граждан, установленных законодательством, на территории муниципального образования округ Муром»</t>
  </si>
  <si>
    <t xml:space="preserve">            Основное мероприятие «Обеспечение жильем ветеранов, инвалидов и семей, имеющих детей-инвалидов»</t>
  </si>
  <si>
    <t xml:space="preserve">              Осуществление полномочий по обеспечению жильем отдельных категорий граждан, установленных Федеральным законом от 12 января 1995 года № 5-ФЗ «О ветеранах», в соответствии с Указом Президента Российской Федерации от 7 мая 2008 года № 714 «Об обеспечении жильем ветеранов Великой Отечественной войны 1941 - 1945 годов»</t>
  </si>
  <si>
    <t xml:space="preserve">              Осуществление полномочий по обеспечению жильем отдельных категорий граждан, установленных Федеральным законом от 12 января 1995 года № 5-ФЗ "О ветеранах"</t>
  </si>
  <si>
    <t xml:space="preserve">              Осуществление полномочий по обеспечению жильем отдельных категорий граждан, установленных Федеральным законом от 24 ноября 1995 года №181-ФЗ "О социальной защите инвалидов в Российской Федерации"</t>
  </si>
  <si>
    <t xml:space="preserve">            Основное мероприятие «Оказание мер социальной поддержки нуждающимся в улучшении жилищных условий государственным гражданским служащим Владимирской области, работникам государственных учреждений, финансируемых из областного бюджета, муниципальным служащим и работникам учреждений бюджетной сферы, финансируемых из местных бюджетов»</t>
  </si>
  <si>
    <t xml:space="preserve">              Предоставление жилищных субсидий государственным гражданским служащим Владимирской области, работникам государственных учреждений, финансируемых из областного бюджета, муниципальным служащим и работникам учреждений бюджетной сферы, финансируемых из местных бюджетов</t>
  </si>
  <si>
    <t xml:space="preserve">          Подпрограмма «Обеспечение жильем многодетных семей округа Муром»</t>
  </si>
  <si>
    <t xml:space="preserve">            Основное мероприятие «Оказание мер социальной поддержки многодетным семьям»</t>
  </si>
  <si>
    <t xml:space="preserve">              Обеспечение жильем многодетных семей</t>
  </si>
  <si>
    <t xml:space="preserve">      Охрана семьи и детства</t>
  </si>
  <si>
    <t xml:space="preserve">            Основное мероприятие «Обеспечение дополнительных гарантий прав на имущество и жилое помещение детей-сирот и детей, оставшихся без попечения родителей»</t>
  </si>
  <si>
    <t xml:space="preserve">             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</si>
  <si>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733</t>
  </si>
  <si>
    <t>0700000000</t>
  </si>
  <si>
    <t>0710000000</t>
  </si>
  <si>
    <t>0710300000</t>
  </si>
  <si>
    <t>0710310360</t>
  </si>
  <si>
    <t>0710310570</t>
  </si>
  <si>
    <t>0710400000</t>
  </si>
  <si>
    <t>0710420170</t>
  </si>
  <si>
    <t>0710460080</t>
  </si>
  <si>
    <t>0740000000</t>
  </si>
  <si>
    <t>0740100000</t>
  </si>
  <si>
    <t>0740170090</t>
  </si>
  <si>
    <t>07401S0090</t>
  </si>
  <si>
    <t>0710200000</t>
  </si>
  <si>
    <t>0710200100</t>
  </si>
  <si>
    <t>0710271370</t>
  </si>
  <si>
    <t>07102ЖФ590</t>
  </si>
  <si>
    <t>0720000000</t>
  </si>
  <si>
    <t>0720100000</t>
  </si>
  <si>
    <t>07201L4970</t>
  </si>
  <si>
    <t>0730000000</t>
  </si>
  <si>
    <t>0730100000</t>
  </si>
  <si>
    <t>0730151340</t>
  </si>
  <si>
    <t>0730151350</t>
  </si>
  <si>
    <t>0730151760</t>
  </si>
  <si>
    <t>0730200000</t>
  </si>
  <si>
    <t>0730270040</t>
  </si>
  <si>
    <t>0750000000</t>
  </si>
  <si>
    <t>0750100000</t>
  </si>
  <si>
    <t>0750170810</t>
  </si>
  <si>
    <t>07501S0810</t>
  </si>
  <si>
    <t>0730300000</t>
  </si>
  <si>
    <t>0730371420</t>
  </si>
  <si>
    <t>07303R0820</t>
  </si>
  <si>
    <t xml:space="preserve">  Управление культуры администрации округа Муром</t>
  </si>
  <si>
    <t xml:space="preserve">    ОБРАЗОВАНИЕ</t>
  </si>
  <si>
    <t xml:space="preserve">      Дополнительное образование детей</t>
  </si>
  <si>
    <t xml:space="preserve">        Муниципальная программа сохранения и развития культуры округа Муром на 2019-2021 годы</t>
  </si>
  <si>
    <t xml:space="preserve">            Основное мероприятие «Организация предоставления дополнительного образования детей в муниципальных образовательных учреждениях, подведомственных управлению культуры»</t>
  </si>
  <si>
    <t xml:space="preserve">              Повышение оплаты труда работников культуры и педагогических работников дополнительного образования детей сферы культуры в соответствии с указами Президента Российской Федерации от 7 мая 2012 года № 597, от 1 июня 2012 года № 761</t>
  </si>
  <si>
    <t xml:space="preserve">              Расходы на обеспечение деятельности (оказание услуг) учреждений по внешкольной работе с детьми</t>
  </si>
  <si>
    <t xml:space="preserve">    КУЛЬТУРА И КИНЕМАТОГРАФИЯ</t>
  </si>
  <si>
    <t xml:space="preserve">      Культура</t>
  </si>
  <si>
    <t xml:space="preserve">        Муниципальная программа "Укрепление единства российской нации и этнокультурное развитие народов в округе Муром на 2019-2021 годы"</t>
  </si>
  <si>
    <t xml:space="preserve">            Основное мероприятие «Содействие этнокультурному многообразию народов России, проживающих на территории округа Муром»</t>
  </si>
  <si>
    <t xml:space="preserve">              Проведение традиционных праздников, фестивалей, конкурсов</t>
  </si>
  <si>
    <t xml:space="preserve">            Основное мероприятие «Организация библиотечного обслуживания населения, комплектование обеспечения сохранности библиотечных фондов библиотек округа»</t>
  </si>
  <si>
    <t xml:space="preserve">              Предоставление мер социальной поддержки по оплате за содержание и ремонт жилья, услуг теплоснабжения (отопления) и электроснабжения работникам культуры и педагогическим работникам образовательных учреждений дополнительного образования детей в сфере культуры</t>
  </si>
  <si>
    <t xml:space="preserve">              Государственная поддержка отрасли культуры на комплектование книжных фондов муниципальных общедоступных библиотек субъектов Российской Федерации</t>
  </si>
  <si>
    <t xml:space="preserve">              Расходы на обеспечение деятельности (оказание услуг) библиотек</t>
  </si>
  <si>
    <t xml:space="preserve">            Основное мероприятие «Создание условий для организации досуга и обеспечения жителей округа услугами организаций культуры»</t>
  </si>
  <si>
    <t xml:space="preserve">              Организация и проведение мероприятий по антинаркотической пропаганде</t>
  </si>
  <si>
    <t xml:space="preserve">              Организация и проведение областных конкурсов, праздников, акций и иных мероприятий, направленных на повышение престижа семьи</t>
  </si>
  <si>
    <t xml:space="preserve">              Организация и проведение мероприятий, направленных на повышение престижа семьи</t>
  </si>
  <si>
    <t xml:space="preserve">              Расходы на обеспечение деятельности (оказание услуг) учреждений в сфере культуры</t>
  </si>
  <si>
    <t xml:space="preserve">      Другие вопросы в области культуры, кинематографии</t>
  </si>
  <si>
    <t xml:space="preserve">              Денежная премия за присвоение звания "Человек года"</t>
  </si>
  <si>
    <t>758</t>
  </si>
  <si>
    <t>0900000000</t>
  </si>
  <si>
    <t>0900100000</t>
  </si>
  <si>
    <t>0900170390</t>
  </si>
  <si>
    <t>09001УВ590</t>
  </si>
  <si>
    <t>0200000000</t>
  </si>
  <si>
    <t>0200200000</t>
  </si>
  <si>
    <t>0200210520</t>
  </si>
  <si>
    <t>0900200000</t>
  </si>
  <si>
    <t>0900270230</t>
  </si>
  <si>
    <t>0900270390</t>
  </si>
  <si>
    <t>09002L5192</t>
  </si>
  <si>
    <t>09002УБ590</t>
  </si>
  <si>
    <t>0900300000</t>
  </si>
  <si>
    <t>0900310120</t>
  </si>
  <si>
    <t>0900370230</t>
  </si>
  <si>
    <t>0900370390</t>
  </si>
  <si>
    <t>0900371530</t>
  </si>
  <si>
    <t>09003S1530</t>
  </si>
  <si>
    <t>09003УК590</t>
  </si>
  <si>
    <t>0900400000</t>
  </si>
  <si>
    <t>0900400100</t>
  </si>
  <si>
    <t>0900420210</t>
  </si>
  <si>
    <t>09004ЦБ590</t>
  </si>
  <si>
    <t>0900470230</t>
  </si>
  <si>
    <t xml:space="preserve">  Комитет по управлению муниципальным имуществом администрации округа Муром</t>
  </si>
  <si>
    <t xml:space="preserve">        Муниципальная программа "Совершенствование управления муниципальной собственностью муниципального образования округ Муром на 2019-2021 годы"</t>
  </si>
  <si>
    <t xml:space="preserve">            Основное мероприятие «Оценка недвижимости, признание прав и регулирование отношений по государственной и муниципальной собственности»</t>
  </si>
  <si>
    <t xml:space="preserve">              Проведение работ по инвентаризации объектов недвижимости казны округа Муром</t>
  </si>
  <si>
    <t xml:space="preserve">              Выполнение межевых работ</t>
  </si>
  <si>
    <t xml:space="preserve">              Оценка рыночной стоимости арендной платы и муниципального имущества</t>
  </si>
  <si>
    <t xml:space="preserve">            Основное мероприятие «Содержание объектов муниципальной собственности»</t>
  </si>
  <si>
    <t xml:space="preserve">              Уплата налогов и сборов за объекты муниципальной собственности</t>
  </si>
  <si>
    <t xml:space="preserve">              Содержание и текущий ремонт общего имущества многоквартирных домов, в которых находятся нежилые помещения, отнесенные к казне округа Муром, а также расходы на коммунальные услуги неиспользуемых нежилых помещений (зданий), отнесенных к казне округа Муром</t>
  </si>
  <si>
    <t xml:space="preserve">            Основное мероприятие «Развитие инфраструктуры поддержки малого и среднего предпринимательства»</t>
  </si>
  <si>
    <t xml:space="preserve">              Расходы на обеспечение деятельности (оказание услуг) муниципального бюджетного учреждения «Муромский бизнес-инкубатор»</t>
  </si>
  <si>
    <t>766</t>
  </si>
  <si>
    <t>0800000000</t>
  </si>
  <si>
    <t>0800100000</t>
  </si>
  <si>
    <t>0800110070</t>
  </si>
  <si>
    <t>0800110080</t>
  </si>
  <si>
    <t>0800110090</t>
  </si>
  <si>
    <t>0800200000</t>
  </si>
  <si>
    <t>0800210050</t>
  </si>
  <si>
    <t>0800210100</t>
  </si>
  <si>
    <t>0800300000</t>
  </si>
  <si>
    <t>0800300100</t>
  </si>
  <si>
    <t>1100200000</t>
  </si>
  <si>
    <t>11002БИ590</t>
  </si>
  <si>
    <t xml:space="preserve">  Комитет по физической культуре и спорту администрации округа Муром</t>
  </si>
  <si>
    <t xml:space="preserve">        Муниципальная программа "Развитие физической культуры и спорта в округе Муром на 2019-2021 годы"</t>
  </si>
  <si>
    <t xml:space="preserve">          Муниципальная программа "Развитие физической культуры и спорта в округе Муром на 2019-2021 годы"</t>
  </si>
  <si>
    <t xml:space="preserve">              Ежемесячные денежные выплаты заслуженным работникам физической культуры и спорта</t>
  </si>
  <si>
    <t xml:space="preserve">    ФИЗИЧЕСКАЯ КУЛЬТУРА И СПОРТ</t>
  </si>
  <si>
    <t xml:space="preserve">      Физическая культура</t>
  </si>
  <si>
    <t xml:space="preserve">            Основное мероприятие «Мероприятия, направленные на укрепление гражданского единства и гармонизацию межнациональных отношений»</t>
  </si>
  <si>
    <t xml:space="preserve">              Профилактика этнополитического и религиозно-политического экстремизма, ксенофобии и нетерпимости</t>
  </si>
  <si>
    <t xml:space="preserve">            Основное мероприятие «Обеспечение подготовки спортивного резерва для спортивных сборных команд»</t>
  </si>
  <si>
    <t xml:space="preserve">              Расходы на обеспечение деятельности (оказание услуг) физкультурно-спортивных учреждений</t>
  </si>
  <si>
    <t xml:space="preserve">            Основное мероприятие «Обеспечение условий для развития на территории округа физической культуры и массового спорта, организация проведения официальных физкультурно-оздоровительных и спортивных мероприятий округа»</t>
  </si>
  <si>
    <t xml:space="preserve">              Организация профилактических мероприятий по безнадзорности и правонарушениям среди детей и подростков</t>
  </si>
  <si>
    <t xml:space="preserve">              Реализация календарного плана физкультурно-оздоровительных и спортивных мероприятий округа Муром</t>
  </si>
  <si>
    <t xml:space="preserve">            Основное мероприятие «Развитие инфраструктуры физической культуры и спорта в округе Муром»</t>
  </si>
  <si>
    <t xml:space="preserve">              Софинансирование строительства и реконструкции объектов спортивной направленности</t>
  </si>
  <si>
    <t xml:space="preserve">              Строительство и реконструкция объектов спортивной направленности</t>
  </si>
  <si>
    <t xml:space="preserve">            Основное мероприятие «Создание условий для развития отдельных видов спорта в округе Муром»</t>
  </si>
  <si>
    <t xml:space="preserve">              Оказание поддержки некоммерческим организациям, осуществляющим деятельность в сфере физической культуры и спорта на территории округа Муром</t>
  </si>
  <si>
    <t xml:space="preserve">      Массовый спорт</t>
  </si>
  <si>
    <t xml:space="preserve">              Реализация программ спортивной подготовки в соответствии с требованиями федеральных стандартов спортивной подготовки</t>
  </si>
  <si>
    <t xml:space="preserve">      Другие вопросы в области физической культуры и спорта</t>
  </si>
  <si>
    <t>767</t>
  </si>
  <si>
    <t>0300000000</t>
  </si>
  <si>
    <t>0300100000</t>
  </si>
  <si>
    <t>0300120010</t>
  </si>
  <si>
    <t>11</t>
  </si>
  <si>
    <t>0200100000</t>
  </si>
  <si>
    <t>0200110510</t>
  </si>
  <si>
    <t>0300200000</t>
  </si>
  <si>
    <t>03002УФ590</t>
  </si>
  <si>
    <t>0300300000</t>
  </si>
  <si>
    <t>0300310120</t>
  </si>
  <si>
    <t>0300310260</t>
  </si>
  <si>
    <t>0300310270</t>
  </si>
  <si>
    <t>0300400000</t>
  </si>
  <si>
    <t>0300471410</t>
  </si>
  <si>
    <t>03004S1410</t>
  </si>
  <si>
    <t>0300500000</t>
  </si>
  <si>
    <t>0300560060</t>
  </si>
  <si>
    <t>0300271700</t>
  </si>
  <si>
    <t>03002S1700</t>
  </si>
  <si>
    <t>0300100100</t>
  </si>
  <si>
    <t>03001ЦБ590</t>
  </si>
  <si>
    <t xml:space="preserve">  Управление образования администрации округа Муром</t>
  </si>
  <si>
    <t xml:space="preserve">      Дошкольное образование</t>
  </si>
  <si>
    <t xml:space="preserve">        Муниципальная программа "Развитие образования в округе Муром" на 2019-2021 годы</t>
  </si>
  <si>
    <t xml:space="preserve">          Подпрограмма «Развитие дошкольного, общего и дополнительного образования детей в округе Муром»</t>
  </si>
  <si>
    <t xml:space="preserve">            Основное мероприятие «Организация предоставления общедоступного и бесплатного дошкольного образования по основным общеобразовательным программам»</t>
  </si>
  <si>
    <t xml:space="preserve">              Модернизация дошкольного образования</t>
  </si>
  <si>
    <t xml:space="preserve">              Денежное поощрение лучших педагогов дошкольных образовательных учреждений</t>
  </si>
  <si>
    <t xml:space="preserve">              Обеспечение государственных гарантий реализации прав на получение общедоступного и бесплатного дошкольного образования</t>
  </si>
  <si>
    <t xml:space="preserve">              Компенсация расходов на оплату жилых помещений, отопления и освещения отдельным категориям граждан в сфере образования</t>
  </si>
  <si>
    <t xml:space="preserve">              Обеспечение профилактики детского дорожно-транспортного травматизма</t>
  </si>
  <si>
    <t xml:space="preserve">              Проведение мероприятий по созданию в образовательных организациях условий для получения детьми-инвалидами качественного образования</t>
  </si>
  <si>
    <t xml:space="preserve">              Мероприятия государственной программы Российской Федерации "Доступная среда" на 2011-2025 годы</t>
  </si>
  <si>
    <t xml:space="preserve">              Проведение мероприятий по созданию в дошкольных образовательных организациях условий для получения детьми-инвалидами качественного образования</t>
  </si>
  <si>
    <t xml:space="preserve">              Расходы на обеспечение деятельности (оказание услуг) детских дошкольных учреждений</t>
  </si>
  <si>
    <t xml:space="preserve">      Общее образование</t>
  </si>
  <si>
    <t xml:space="preserve">            Основное мероприятие «Организация предоставления общедоступного и бесплатного общего образования по основным общеобразовательным программам»</t>
  </si>
  <si>
    <t xml:space="preserve">              Оснащение кабинетов по наркопрофилактике в образовательных учреждениях округа компьютерной техникой, интерактивным оборудованием, мебелью</t>
  </si>
  <si>
    <t xml:space="preserve">              Модернизация общеобразовательных учреждений</t>
  </si>
  <si>
    <t xml:space="preserve">              Денежное поощрение лучших учителей общеобразовательных учреждений</t>
  </si>
  <si>
    <t xml:space="preserve">              Денежное поощрение учащихся общеобразовательных школ</t>
  </si>
  <si>
    <t xml:space="preserve">              Денежное поощрение молодых специалистов остродефицитных специальностей общеобразовательных учреждений</t>
  </si>
  <si>
    <t xml:space="preserve">              Создание в общеобразовательных организациях, расположенных в сельской местности, условий для занятий физической культурой и спортом</t>
  </si>
  <si>
    <t xml:space="preserve">             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</si>
  <si>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 xml:space="preserve">              Организация видеонаблюдения в пунктах проведения экзаменов при проведении государственной итоговой аттестации по образовательным программам среднего общего образования</t>
  </si>
  <si>
    <t xml:space="preserve">              Приобретение транспортных средств для организации бесплатной перевозки обучающихся в муниципальных образовательных организациях, реализующих основные общеобразовательные программы</t>
  </si>
  <si>
    <t xml:space="preserve">              Поддержка приоритетных направлений развития отрасли образования (организация питания обучающихся 1-4 классов в муниципальных образовательных организациях, в частных общеобразовательных организациях по имеющим государственную аккредитацию основным общеобразовательным программам)</t>
  </si>
  <si>
    <t xml:space="preserve">              Организация питания обучающихся 1-4 классов в общеобразовательных учреждениях</t>
  </si>
  <si>
    <t xml:space="preserve">              Расходы на обеспечение деятельности (оказание услуг) общеобразовательных учреждений</t>
  </si>
  <si>
    <t xml:space="preserve">        Муниципальная программа "Профилактика терроризма, экстремизма и ликвидация последствий проявления терроризма и экстремизма на территории округа Муром на 2019-2021 годы"</t>
  </si>
  <si>
    <t xml:space="preserve">            Основное мероприятие "Профилактика и предупреждение террористических и экстремистских проявлений, развитие и совершенствование технической оснащенности подведомственных объектов"</t>
  </si>
  <si>
    <t xml:space="preserve">              Мероприятия по обеспечению антитеррористической защищенности учреждений образования и предупреждению правонарушений и антиобщественных действий несовершеннолетних</t>
  </si>
  <si>
    <t xml:space="preserve">          Муниципальная программа "Укрепление единства российской нации и этнокультурное развитие народов в округе Муром на 2019-2021 годы"</t>
  </si>
  <si>
    <t xml:space="preserve">              Организация и проведение конкурсов и выставок, направленных на формирование общероссийского гражданского самосознания</t>
  </si>
  <si>
    <t xml:space="preserve">            Основное мероприятие «Организация предоставления дополнительного образования детей»</t>
  </si>
  <si>
    <t xml:space="preserve">              Денежное поощрение лучших педагогов дополнительного образования</t>
  </si>
  <si>
    <t xml:space="preserve">              Поддержка приоритетных направлений развития отрасли образования (финансовое обеспечение мероприятий, возникающих в связи с поэтапным доведением к 2018 году оплаты труда педагогических работников муниципальных образовательных организаций дополнительного образования детей до уровня не менее 100 % от уровня средней заработной платы учителей в регионе)</t>
  </si>
  <si>
    <t xml:space="preserve">      Молодежная политика и оздоровление детей</t>
  </si>
  <si>
    <t xml:space="preserve">            Основное мероприятие «Организация отдыха детей в каникулярное время»</t>
  </si>
  <si>
    <t xml:space="preserve">              Поддержка приоритетных направлений развития отрасли образования (полная или частичная оплата стоимости путевок в оздоровительные организации)</t>
  </si>
  <si>
    <t xml:space="preserve">              Поддержка приоритетных направлений развития отрасли образования (организация культурно-экскурсионного обслуживания в каникулярный период организованных групп детей)</t>
  </si>
  <si>
    <t xml:space="preserve">              Полная или частичная оплата стоимости путевок в оздоровительные организации</t>
  </si>
  <si>
    <t xml:space="preserve">              Организация культурно-экскурсионного обслуживания в каникулярный период организованных групп детей</t>
  </si>
  <si>
    <t xml:space="preserve">      Другие вопросы в области образования</t>
  </si>
  <si>
    <t xml:space="preserve">          Подпрограмма «Обеспечение реализации муниципальной программы «Развитие образования в округе Муром»</t>
  </si>
  <si>
    <t xml:space="preserve">              Расходы на обеспечение деятельности муниципального казенного учреждения «Центр работы с педагогическими кадрами»</t>
  </si>
  <si>
    <t xml:space="preserve">              Социальная поддержка детей-инвалидов дошкольного возраста</t>
  </si>
  <si>
    <t xml:space="preserve">              Компенсация части родительской платы за присмотр и уход за детьми в образовательных организациях, реализующих образовательную программу дошкольного образования</t>
  </si>
  <si>
    <t xml:space="preserve">          Подпрограмма «Обеспечение защиты прав и интересов детей-сирот и детей, оставшихся без попечения родителей»</t>
  </si>
  <si>
    <t xml:space="preserve">            Основное мероприятие «Социальная поддержка детей-сирот и детей, оставшихся без попечения родителей»</t>
  </si>
  <si>
    <t xml:space="preserve">              Содержание ребенка в семье опекуна и приемной семье, а также вознаграждение, причитающееся приемному родителю (вознаграждение, причитающееся приемному родителю)</t>
  </si>
  <si>
    <t xml:space="preserve">              Содержание ребенка в семье опекуна и приемной семье, а также вознаграждение, причитающееся приемному родителю (выплаты семьям опекунов на содержание подопечных детей)</t>
  </si>
  <si>
    <t xml:space="preserve">              Содержание ребенка в семье опекуна и приемной семье, а также вознаграждение, причитающееся приемному родителю (выплаты приемной семье на содержание подопечных детей)</t>
  </si>
  <si>
    <t xml:space="preserve">      Другие вопросы в области социальной политики</t>
  </si>
  <si>
    <t xml:space="preserve">            Основное мероприятие «Участие в осуществлении деятельности по опеке и попечительству»</t>
  </si>
  <si>
    <t xml:space="preserve">              Обеспечение полномочий по организации и осуществлению деятельности по опеке и попечительству в отношении несовершеннолетних граждан</t>
  </si>
  <si>
    <t>773</t>
  </si>
  <si>
    <t>0600000000</t>
  </si>
  <si>
    <t>0610000000</t>
  </si>
  <si>
    <t>0610100000</t>
  </si>
  <si>
    <t>0610110210</t>
  </si>
  <si>
    <t>0610120100</t>
  </si>
  <si>
    <t>0610170490</t>
  </si>
  <si>
    <t>0610170590</t>
  </si>
  <si>
    <t>0610171360</t>
  </si>
  <si>
    <t>0610171430</t>
  </si>
  <si>
    <t>0610171510</t>
  </si>
  <si>
    <t>06101L0270</t>
  </si>
  <si>
    <t>06101S1360</t>
  </si>
  <si>
    <t>06101S1430</t>
  </si>
  <si>
    <t>06101УД590</t>
  </si>
  <si>
    <t>0610200000</t>
  </si>
  <si>
    <t>0610210200</t>
  </si>
  <si>
    <t>0610210230</t>
  </si>
  <si>
    <t>0610220110</t>
  </si>
  <si>
    <t>0610220120</t>
  </si>
  <si>
    <t>0610220180</t>
  </si>
  <si>
    <t>0610270470</t>
  </si>
  <si>
    <t>0610270590</t>
  </si>
  <si>
    <t>0610270960</t>
  </si>
  <si>
    <t>0610271320</t>
  </si>
  <si>
    <t>061027147П</t>
  </si>
  <si>
    <t>0610271510</t>
  </si>
  <si>
    <t>06102S147П</t>
  </si>
  <si>
    <t>06102УШ590</t>
  </si>
  <si>
    <t>1600000000</t>
  </si>
  <si>
    <t>1600100000</t>
  </si>
  <si>
    <t>1600171680</t>
  </si>
  <si>
    <t>16001S1680</t>
  </si>
  <si>
    <t>0200110500</t>
  </si>
  <si>
    <t>0610300000</t>
  </si>
  <si>
    <t>0610320130</t>
  </si>
  <si>
    <t>061037147С</t>
  </si>
  <si>
    <t>06103УВ590</t>
  </si>
  <si>
    <t>0610400000</t>
  </si>
  <si>
    <t>061047147Л</t>
  </si>
  <si>
    <t>061047147Э</t>
  </si>
  <si>
    <t>06104S147Л</t>
  </si>
  <si>
    <t>06104S147Э</t>
  </si>
  <si>
    <t>0630000000</t>
  </si>
  <si>
    <t>0630100000</t>
  </si>
  <si>
    <t>0630100100</t>
  </si>
  <si>
    <t>06301ЦБ590</t>
  </si>
  <si>
    <t>06301ЦП590</t>
  </si>
  <si>
    <t>0610170540</t>
  </si>
  <si>
    <t>0630170590</t>
  </si>
  <si>
    <t>0610170560</t>
  </si>
  <si>
    <t>0620000000</t>
  </si>
  <si>
    <t>0620100000</t>
  </si>
  <si>
    <t>062017065В</t>
  </si>
  <si>
    <t>062017065П</t>
  </si>
  <si>
    <t>06</t>
  </si>
  <si>
    <t>0620200000</t>
  </si>
  <si>
    <t>0620270070</t>
  </si>
  <si>
    <t xml:space="preserve">              Оснащение медицинского блока отделений организации медицинской помощи несовершеннолетним, обучающимся в образовательных организациях (дошкольных образовательных и общеобразовательных организациях области), реализующих основные общеобразовательные программы</t>
  </si>
  <si>
    <t xml:space="preserve">  Комитет по делам молодежи администрации округа Муром</t>
  </si>
  <si>
    <t>791</t>
  </si>
  <si>
    <t xml:space="preserve">              Мероприятия по предупреждению терроризма и экстремизма в сферах молодежной политики, дополнительного образования, библиотечного обслуживания</t>
  </si>
  <si>
    <t>1600171290</t>
  </si>
  <si>
    <t xml:space="preserve">              Мероприятия по предупреждению терроризма и экстремизма в сфере спорта</t>
  </si>
  <si>
    <t>1600171300</t>
  </si>
  <si>
    <t xml:space="preserve">              Мероприятия по предупреждению терроризма и экстремизма в сферах молодежной политики и дополнительного образования</t>
  </si>
  <si>
    <t>16001S1290</t>
  </si>
  <si>
    <t>16001S1300</t>
  </si>
  <si>
    <t xml:space="preserve">        Муниципальная программа "Молодежь Мурома" на 2019-2021 годы</t>
  </si>
  <si>
    <t>0400000000</t>
  </si>
  <si>
    <t xml:space="preserve">          Подпрограмма "Совершенствование и развитие дополнительного образования детей в МБУДО ЦР "Орленок"</t>
  </si>
  <si>
    <t>0420000000</t>
  </si>
  <si>
    <t xml:space="preserve">            Основное мероприятие "Организация предоставления дополнительного образования детей в МБУДО ЦР "Орленок"</t>
  </si>
  <si>
    <t>0420100000</t>
  </si>
  <si>
    <t>0420110120</t>
  </si>
  <si>
    <t>042017147С</t>
  </si>
  <si>
    <t>04201УВ590</t>
  </si>
  <si>
    <t xml:space="preserve">            Основное мероприятие «Создание условий для успешной социализации и эффективной самореализации молодежи»</t>
  </si>
  <si>
    <t xml:space="preserve">              Организация и осуществление мероприятий по работе с детьми и молодежью</t>
  </si>
  <si>
    <t xml:space="preserve">              Персональные стипендии администрации округа им.А.В. Ермакова для одаренных и талантливых детей и молодежи в области образования и науки, культуры, спорта, журналистики, детского и молодежного общественного движения</t>
  </si>
  <si>
    <t xml:space="preserve">  Финансовое управление администрации округа Муром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</si>
  <si>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</si>
  <si>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 xml:space="preserve">          Подпрограмма «Нормативно-методическое обеспечение и организация бюджетного процесса в округе Муром»</t>
  </si>
  <si>
    <t xml:space="preserve">            Основное мероприятие «Организационно-методическое обеспечение бюджетного процесса в округе Муром, формирование и исполнение бюджета округа»</t>
  </si>
  <si>
    <t xml:space="preserve">      Резервные фонды</t>
  </si>
  <si>
    <t xml:space="preserve">            Основное мероприятие «Управление резервом финансовых и материальных ресурсов для ликвидации чрезвычайных ситуаций»</t>
  </si>
  <si>
    <t xml:space="preserve">              Резерв финансовых и материальных ресурсов для ликвидации чрезвычайных ситуаций</t>
  </si>
  <si>
    <t xml:space="preserve">    ОБСЛУЖИВАНИЕ ГОСУДАРСТВЕННОГО И МУНИЦИПАЛЬНОГО ДОЛГА</t>
  </si>
  <si>
    <t xml:space="preserve">      Обслуживание государственного внутреннего и муниципального долга</t>
  </si>
  <si>
    <t xml:space="preserve">          Подпрограмма «Управление муниципальным долгом округа Муром»</t>
  </si>
  <si>
    <t xml:space="preserve">            Основное мероприятие «Обеспечение своевременности и полноты исполнения долговых обязательств округа Муром»</t>
  </si>
  <si>
    <t xml:space="preserve">              Процентные платежи по муниципальному долгу</t>
  </si>
  <si>
    <t xml:space="preserve">                Обслуживание государственного (муниципального) долга</t>
  </si>
  <si>
    <t>792</t>
  </si>
  <si>
    <t>0510000000</t>
  </si>
  <si>
    <t>0510100000</t>
  </si>
  <si>
    <t>0510100100</t>
  </si>
  <si>
    <t>0510200000</t>
  </si>
  <si>
    <t>0510210010</t>
  </si>
  <si>
    <t>0520000000</t>
  </si>
  <si>
    <t>0520100000</t>
  </si>
  <si>
    <t>0520110060</t>
  </si>
  <si>
    <t>700</t>
  </si>
  <si>
    <t>Всего расходов:</t>
  </si>
  <si>
    <t>061E250970</t>
  </si>
  <si>
    <t>061E200000</t>
  </si>
  <si>
    <t xml:space="preserve">          Основное мероприятие "Федеральный проект "Успех каждого ребенка" национального проекта" Образование"</t>
  </si>
  <si>
    <t>061Е151690</t>
  </si>
  <si>
    <t xml:space="preserve">            Основное мероприятие "Федеральный проект "Современная школа" национального проекта "Образование"</t>
  </si>
  <si>
    <t xml:space="preserve">               Обновление материально-технической базы для формирования у обучающихся современных технологических и гуманитарных навыков</t>
  </si>
  <si>
    <t>1600171780</t>
  </si>
  <si>
    <t>16001S1780</t>
  </si>
  <si>
    <t xml:space="preserve">             Реализация мероприятий по обеспечению антитеррористической защищенности, пожарной безопасности общеобразовательных организаций и на обновление их материально-технической базы</t>
  </si>
  <si>
    <t>061Е100000</t>
  </si>
  <si>
    <t xml:space="preserve">          Основное мероприятие "Федеральный проект "Культурная среда" национального проекта "Культура"</t>
  </si>
  <si>
    <t>090А100000</t>
  </si>
  <si>
    <t>090А155192</t>
  </si>
  <si>
    <t xml:space="preserve">        Государственная поддержка отрасли культуры на приобретение музыкальных инструментов, оборудования и материалов для детских школ искусств по видам искусств</t>
  </si>
  <si>
    <t xml:space="preserve">          Другие вопросы в области национальной безопасности и правоохранительной деятельности</t>
  </si>
  <si>
    <t>01201S1580</t>
  </si>
  <si>
    <t xml:space="preserve">        Строительство, реконструкция и модернизация систем (объектов) теплоснабжения, водоснабжения, водоотведения и очистки сточных вод</t>
  </si>
  <si>
    <t xml:space="preserve">  Подпрограмма "Энергосбережение и повышение энергетической эффективности в округе Муром на 2019-2021 годы"</t>
  </si>
  <si>
    <t xml:space="preserve">    Основное мероприятие "Энергосбережение и повышение энергетической эффективности в округе Муром"</t>
  </si>
  <si>
    <t xml:space="preserve">        Замена устаревших светильников на новые энергоэффективные, монтаж самонесущих изолированных проводов</t>
  </si>
  <si>
    <t xml:space="preserve">          Закупка товаров, работ и услуг для обеспечения государственных (муниципальных) нужд</t>
  </si>
  <si>
    <t>0160000000</t>
  </si>
  <si>
    <t>0160100000</t>
  </si>
  <si>
    <t>01601S0130</t>
  </si>
  <si>
    <t xml:space="preserve">        Мероприятия по предупреждению терроризма и экстремизма в сферах молодежной политики, дополнительного образования, библиотечного обслуживания</t>
  </si>
  <si>
    <t xml:space="preserve">        Мероприятия по предупреждению терроризма и экстремизма в сфере спорта</t>
  </si>
  <si>
    <t xml:space="preserve">       Спорт высших достижений </t>
  </si>
  <si>
    <t>0300271790</t>
  </si>
  <si>
    <t xml:space="preserve">             Приведение муниципальных учреждений спортивной полготовки в нормативное состояние</t>
  </si>
  <si>
    <t>030Р500000</t>
  </si>
  <si>
    <t xml:space="preserve">            Основное мероприятие "Федеральный проект "Спорт - норма жизни" национального проекта "Демография"</t>
  </si>
  <si>
    <t>030Р552290</t>
  </si>
  <si>
    <t xml:space="preserve">              Приобретение спортивного оборудования и инвентаря для приведения организаций спортивной подготовки в нормативное состояние</t>
  </si>
  <si>
    <t>03002S1790</t>
  </si>
  <si>
    <t>0140172460</t>
  </si>
  <si>
    <t xml:space="preserve">   Осуществление дорожной деятельности в отношении автомобильных дорог общего пользования местного значения</t>
  </si>
  <si>
    <t>1020310040</t>
  </si>
  <si>
    <t xml:space="preserve">        Исполнение судебных актов</t>
  </si>
  <si>
    <t xml:space="preserve"> Управление жилищной политики администрации округа Муром </t>
  </si>
  <si>
    <t>0120171580</t>
  </si>
  <si>
    <t>0300410280</t>
  </si>
  <si>
    <t xml:space="preserve">        Укрепление материально-технической базы подведомственных учреждений</t>
  </si>
  <si>
    <t>14101ГЧ590</t>
  </si>
  <si>
    <t>062017065С</t>
  </si>
  <si>
    <t xml:space="preserve">            Основное мероприятие "Федеральный проект "Формирование комфортной городской среды" национального проекта "Жилье и городская среда"</t>
  </si>
  <si>
    <t xml:space="preserve">              Реализация программ формирования современной городской среды</t>
  </si>
  <si>
    <t>1500000000</t>
  </si>
  <si>
    <t>1510000000</t>
  </si>
  <si>
    <t>151F200000</t>
  </si>
  <si>
    <t>151F255550</t>
  </si>
  <si>
    <t xml:space="preserve">            Основное мероприятие "Благоустройство дворовых территорий многоквартирных домов"</t>
  </si>
  <si>
    <t>1510100000</t>
  </si>
  <si>
    <t>15101С555Н</t>
  </si>
  <si>
    <t xml:space="preserve">              Благоустройство дворовых территорий многоквартирных домов (за счет безвозмездных поступлений от собственников помещений в многоквартирных домах)</t>
  </si>
  <si>
    <t xml:space="preserve">          Подпрограмма "Обеспечение доступности услуг общественного транспорта в округе Муром на 2019-2021 годы"</t>
  </si>
  <si>
    <t xml:space="preserve">            Основное мероприятие "Обеспечение доступности общественного транспорта для различных категорий граждан на территории округа"</t>
  </si>
  <si>
    <t>0170000000</t>
  </si>
  <si>
    <t>0170100000</t>
  </si>
  <si>
    <t>0170160010</t>
  </si>
  <si>
    <t>0170120040</t>
  </si>
  <si>
    <t>0170120050</t>
  </si>
  <si>
    <t>0170170150</t>
  </si>
  <si>
    <t>01701S0150</t>
  </si>
  <si>
    <t>0800310040</t>
  </si>
  <si>
    <t xml:space="preserve">          Исполнение судебных актов</t>
  </si>
  <si>
    <t xml:space="preserve">              Строительство и реконструкция спортивных сооружений подведомственных учреждений</t>
  </si>
  <si>
    <t>0300440030</t>
  </si>
  <si>
    <t xml:space="preserve">          Муниципальная программа "Молодежь Мурома" на 2019-2021 годы</t>
  </si>
  <si>
    <t>0400100000</t>
  </si>
  <si>
    <t>0400110120</t>
  </si>
  <si>
    <t>0400110240</t>
  </si>
  <si>
    <t>0400120150</t>
  </si>
  <si>
    <t>0400200000</t>
  </si>
  <si>
    <t>0400200100</t>
  </si>
  <si>
    <t>04002ЦБ590</t>
  </si>
  <si>
    <t xml:space="preserve">          Подпрограмма "Переселение граждан из аварийного жилищного фонда"</t>
  </si>
  <si>
    <t>0760000000</t>
  </si>
  <si>
    <t xml:space="preserve">            Основное мероприятие "Приобретение жилых помещений у лиц, не являющихся застройщиками домов, в которых расположены эти жилые помещения, для предоставления их гражданам, переселяемым из аварийного жилищного фонда"</t>
  </si>
  <si>
    <t xml:space="preserve">              Обеспечение устойчивого сокращения непригодного для проживания жилищного фонда</t>
  </si>
  <si>
    <t xml:space="preserve">          Подпрограмма "Обеспечение проживающих в аварийном жилищном фонде граждан жилыми помещениями"</t>
  </si>
  <si>
    <t>0770000000</t>
  </si>
  <si>
    <t>0770100000</t>
  </si>
  <si>
    <t>0770109702</t>
  </si>
  <si>
    <t xml:space="preserve">            Основное мероприятие "Выплата возмещения собственникам жилых помещений, входящих в аварийный жилищный фонд, за изымаемые жилые помещения в соответствии со статьей 32 Жилищного кодекса РФ"</t>
  </si>
  <si>
    <t>0770200000</t>
  </si>
  <si>
    <t>0770209702</t>
  </si>
  <si>
    <t xml:space="preserve">            Основное мероприятие "Федеральный проект "Обеспечение устойчивого сокращения непригодного для проживания жилищного фонда" национального проекта "Жилье и городская среда"</t>
  </si>
  <si>
    <t>076F300000</t>
  </si>
  <si>
    <t xml:space="preserve">              Обеспечение устойчивого сокращения непригодного для проживания жилищного фонда за счет средств государственной корпорации - Фонда содействия реформированию ЖКХ</t>
  </si>
  <si>
    <t>076F309502</t>
  </si>
  <si>
    <t>076F309602</t>
  </si>
  <si>
    <t xml:space="preserve">              Обеспечение проживающих в аварийном жилищном фонде граждан жилыми помещениями</t>
  </si>
  <si>
    <t>07701S9702</t>
  </si>
  <si>
    <t>07702S9702</t>
  </si>
  <si>
    <t>0610171810</t>
  </si>
  <si>
    <t xml:space="preserve">               Реализация мероприятий по укреплению материально-технической базы муниципальных образовательных организаций</t>
  </si>
  <si>
    <t>0610271810</t>
  </si>
  <si>
    <t>0900371330</t>
  </si>
  <si>
    <t xml:space="preserve">    Выделение грантов на реализацию творческих проектов на селе в сфере культуры</t>
  </si>
  <si>
    <t xml:space="preserve">        Муниципальная программа "Благоустройство территории округа Муром"</t>
  </si>
  <si>
    <t xml:space="preserve">          Подпрограмма "Формирование современной городской среды на территории округа Муром в 2018-2024 годах"</t>
  </si>
  <si>
    <t xml:space="preserve">        Реализация мероприятий по укреплению материально-технической базы муниципальных образовательных организаций</t>
  </si>
  <si>
    <t>06101S1810</t>
  </si>
  <si>
    <t xml:space="preserve">          Предоставление субсидий бюджетным, автономным учреждениям и иным некоммерческим организациям
</t>
  </si>
  <si>
    <t>0610271360</t>
  </si>
  <si>
    <t>06102S1360</t>
  </si>
  <si>
    <t>06102S1810</t>
  </si>
  <si>
    <t xml:space="preserve">                                                                                                                                                                                     от 08.07.2019  № 676</t>
  </si>
</sst>
</file>

<file path=xl/styles.xml><?xml version="1.0" encoding="utf-8"?>
<styleSheet xmlns="http://schemas.openxmlformats.org/spreadsheetml/2006/main">
  <numFmts count="1">
    <numFmt numFmtId="164" formatCode="#,##0.0"/>
  </numFmts>
  <fonts count="10">
    <font>
      <sz val="11"/>
      <name val="Calibri"/>
      <family val="2"/>
      <scheme val="minor"/>
    </font>
    <font>
      <b/>
      <sz val="12"/>
      <color rgb="FF000000"/>
      <name val="Arial Cyr"/>
    </font>
    <font>
      <sz val="10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1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9">
    <xf numFmtId="0" fontId="0" fillId="0" borderId="0"/>
    <xf numFmtId="0" fontId="1" fillId="0" borderId="1">
      <alignment horizontal="center"/>
    </xf>
    <xf numFmtId="0" fontId="2" fillId="0" borderId="1">
      <alignment horizontal="right"/>
    </xf>
    <xf numFmtId="0" fontId="2" fillId="0" borderId="2">
      <alignment horizontal="center" vertical="center" wrapText="1"/>
    </xf>
    <xf numFmtId="0" fontId="3" fillId="0" borderId="2">
      <alignment vertical="top" wrapText="1"/>
    </xf>
    <xf numFmtId="49" fontId="2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2" fillId="0" borderId="1"/>
    <xf numFmtId="0" fontId="2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2" fillId="0" borderId="1"/>
    <xf numFmtId="0" fontId="2" fillId="0" borderId="1"/>
    <xf numFmtId="0" fontId="2" fillId="4" borderId="1"/>
    <xf numFmtId="0" fontId="2" fillId="4" borderId="4"/>
    <xf numFmtId="0" fontId="2" fillId="4" borderId="3"/>
    <xf numFmtId="0" fontId="2" fillId="4" borderId="1">
      <alignment shrinkToFit="1"/>
    </xf>
    <xf numFmtId="0" fontId="2" fillId="4" borderId="5"/>
    <xf numFmtId="0" fontId="2" fillId="4" borderId="5">
      <alignment horizontal="center"/>
    </xf>
    <xf numFmtId="4" fontId="3" fillId="0" borderId="2">
      <alignment horizontal="right" vertical="top" shrinkToFit="1"/>
    </xf>
    <xf numFmtId="49" fontId="2" fillId="0" borderId="2">
      <alignment vertical="top" wrapText="1"/>
    </xf>
    <xf numFmtId="4" fontId="2" fillId="0" borderId="2">
      <alignment horizontal="right" vertical="top" shrinkToFit="1"/>
    </xf>
    <xf numFmtId="0" fontId="2" fillId="4" borderId="5">
      <alignment shrinkToFit="1"/>
    </xf>
    <xf numFmtId="0" fontId="2" fillId="4" borderId="3">
      <alignment horizontal="center"/>
    </xf>
  </cellStyleXfs>
  <cellXfs count="37">
    <xf numFmtId="0" fontId="0" fillId="0" borderId="0" xfId="0"/>
    <xf numFmtId="0" fontId="5" fillId="0" borderId="0" xfId="0" applyFont="1" applyFill="1" applyProtection="1">
      <protection locked="0"/>
    </xf>
    <xf numFmtId="0" fontId="7" fillId="0" borderId="0" xfId="0" applyFont="1" applyFill="1" applyProtection="1">
      <protection locked="0"/>
    </xf>
    <xf numFmtId="0" fontId="8" fillId="0" borderId="0" xfId="0" applyFont="1" applyFill="1" applyProtection="1">
      <protection locked="0"/>
    </xf>
    <xf numFmtId="0" fontId="5" fillId="0" borderId="1" xfId="0" applyFont="1" applyFill="1" applyBorder="1" applyProtection="1">
      <protection locked="0"/>
    </xf>
    <xf numFmtId="0" fontId="5" fillId="0" borderId="9" xfId="0" applyFont="1" applyFill="1" applyBorder="1" applyProtection="1">
      <protection locked="0"/>
    </xf>
    <xf numFmtId="0" fontId="7" fillId="0" borderId="9" xfId="0" applyFont="1" applyFill="1" applyBorder="1" applyProtection="1">
      <protection locked="0"/>
    </xf>
    <xf numFmtId="164" fontId="5" fillId="0" borderId="0" xfId="0" applyNumberFormat="1" applyFont="1" applyFill="1" applyProtection="1">
      <protection locked="0"/>
    </xf>
    <xf numFmtId="0" fontId="6" fillId="0" borderId="6" xfId="3" applyNumberFormat="1" applyFont="1" applyFill="1" applyBorder="1" applyProtection="1">
      <alignment horizontal="center" vertical="center" wrapText="1"/>
    </xf>
    <xf numFmtId="0" fontId="5" fillId="0" borderId="6" xfId="3" applyNumberFormat="1" applyFont="1" applyFill="1" applyBorder="1" applyProtection="1">
      <alignment horizontal="center" vertical="center" wrapText="1"/>
    </xf>
    <xf numFmtId="0" fontId="5" fillId="0" borderId="2" xfId="3" applyNumberFormat="1" applyFont="1" applyFill="1" applyProtection="1">
      <alignment horizontal="center" vertical="center" wrapText="1"/>
    </xf>
    <xf numFmtId="0" fontId="7" fillId="0" borderId="2" xfId="4" applyNumberFormat="1" applyFont="1" applyFill="1" applyProtection="1">
      <alignment vertical="top" wrapText="1"/>
    </xf>
    <xf numFmtId="49" fontId="7" fillId="0" borderId="2" xfId="5" applyFont="1" applyFill="1" applyProtection="1">
      <alignment horizontal="center" vertical="top" shrinkToFit="1"/>
    </xf>
    <xf numFmtId="0" fontId="8" fillId="0" borderId="2" xfId="4" applyNumberFormat="1" applyFont="1" applyFill="1" applyProtection="1">
      <alignment vertical="top" wrapText="1"/>
    </xf>
    <xf numFmtId="49" fontId="8" fillId="0" borderId="2" xfId="5" applyFont="1" applyFill="1" applyProtection="1">
      <alignment horizontal="center" vertical="top" shrinkToFit="1"/>
    </xf>
    <xf numFmtId="0" fontId="5" fillId="0" borderId="2" xfId="4" applyNumberFormat="1" applyFont="1" applyFill="1" applyProtection="1">
      <alignment vertical="top" wrapText="1"/>
    </xf>
    <xf numFmtId="49" fontId="5" fillId="0" borderId="2" xfId="5" applyFont="1" applyFill="1" applyProtection="1">
      <alignment horizontal="center" vertical="top" shrinkToFit="1"/>
    </xf>
    <xf numFmtId="0" fontId="5" fillId="0" borderId="2" xfId="4" applyNumberFormat="1" applyFont="1" applyFill="1" applyAlignment="1" applyProtection="1">
      <alignment horizontal="center" vertical="top" wrapText="1"/>
    </xf>
    <xf numFmtId="49" fontId="7" fillId="0" borderId="2" xfId="5" applyNumberFormat="1" applyFont="1" applyFill="1" applyProtection="1">
      <alignment horizontal="center" vertical="top" shrinkToFit="1"/>
    </xf>
    <xf numFmtId="0" fontId="5" fillId="0" borderId="7" xfId="4" applyNumberFormat="1" applyFont="1" applyFill="1" applyBorder="1" applyProtection="1">
      <alignment vertical="top" wrapText="1"/>
    </xf>
    <xf numFmtId="49" fontId="5" fillId="0" borderId="7" xfId="5" applyFont="1" applyFill="1" applyBorder="1" applyProtection="1">
      <alignment horizontal="center" vertical="top" shrinkToFit="1"/>
    </xf>
    <xf numFmtId="49" fontId="5" fillId="0" borderId="8" xfId="5" applyFont="1" applyFill="1" applyBorder="1" applyProtection="1">
      <alignment horizontal="center" vertical="top" shrinkToFit="1"/>
    </xf>
    <xf numFmtId="0" fontId="9" fillId="0" borderId="2" xfId="4" applyNumberFormat="1" applyFont="1" applyFill="1" applyProtection="1">
      <alignment vertical="top" wrapText="1"/>
    </xf>
    <xf numFmtId="49" fontId="9" fillId="0" borderId="2" xfId="5" applyFont="1" applyFill="1" applyProtection="1">
      <alignment horizontal="center" vertical="top" shrinkToFit="1"/>
    </xf>
    <xf numFmtId="0" fontId="9" fillId="0" borderId="10" xfId="20" applyNumberFormat="1" applyFont="1" applyFill="1" applyBorder="1" applyAlignment="1" applyProtection="1">
      <alignment horizontal="left" vertical="top" wrapText="1"/>
    </xf>
    <xf numFmtId="0" fontId="5" fillId="0" borderId="11" xfId="0" applyFont="1" applyFill="1" applyBorder="1" applyAlignment="1">
      <alignment wrapText="1"/>
    </xf>
    <xf numFmtId="164" fontId="7" fillId="0" borderId="2" xfId="6" applyNumberFormat="1" applyFont="1" applyFill="1" applyProtection="1">
      <alignment horizontal="right" vertical="top" shrinkToFit="1"/>
    </xf>
    <xf numFmtId="164" fontId="8" fillId="0" borderId="2" xfId="6" applyNumberFormat="1" applyFont="1" applyFill="1" applyProtection="1">
      <alignment horizontal="right" vertical="top" shrinkToFit="1"/>
    </xf>
    <xf numFmtId="164" fontId="5" fillId="0" borderId="2" xfId="6" applyNumberFormat="1" applyFont="1" applyFill="1" applyProtection="1">
      <alignment horizontal="right" vertical="top" shrinkToFit="1"/>
    </xf>
    <xf numFmtId="164" fontId="5" fillId="0" borderId="7" xfId="6" applyNumberFormat="1" applyFont="1" applyFill="1" applyBorder="1" applyProtection="1">
      <alignment horizontal="right" vertical="top" shrinkToFit="1"/>
    </xf>
    <xf numFmtId="164" fontId="7" fillId="0" borderId="9" xfId="0" applyNumberFormat="1" applyFont="1" applyFill="1" applyBorder="1" applyAlignment="1" applyProtection="1">
      <alignment horizontal="center" vertical="center"/>
      <protection locked="0"/>
    </xf>
    <xf numFmtId="49" fontId="6" fillId="0" borderId="1" xfId="0" applyNumberFormat="1" applyFont="1" applyFill="1" applyBorder="1" applyAlignment="1">
      <alignment horizontal="right" vertical="center"/>
    </xf>
    <xf numFmtId="0" fontId="6" fillId="0" borderId="1" xfId="0" applyNumberFormat="1" applyFont="1" applyFill="1" applyBorder="1" applyAlignment="1" applyProtection="1">
      <alignment horizontal="right"/>
    </xf>
    <xf numFmtId="0" fontId="7" fillId="0" borderId="1" xfId="1" applyNumberFormat="1" applyFont="1" applyFill="1" applyAlignment="1" applyProtection="1">
      <alignment horizontal="center" wrapText="1"/>
    </xf>
    <xf numFmtId="0" fontId="7" fillId="0" borderId="1" xfId="1" applyFont="1" applyFill="1" applyAlignment="1" applyProtection="1">
      <alignment horizontal="center" wrapText="1"/>
      <protection locked="0"/>
    </xf>
    <xf numFmtId="0" fontId="5" fillId="0" borderId="1" xfId="2" applyNumberFormat="1" applyFont="1" applyFill="1" applyProtection="1">
      <alignment horizontal="right"/>
    </xf>
    <xf numFmtId="0" fontId="5" fillId="0" borderId="1" xfId="2" applyFont="1" applyFill="1" applyProtection="1">
      <alignment horizontal="right"/>
      <protection locked="0"/>
    </xf>
  </cellXfs>
  <cellStyles count="29">
    <cellStyle name="br" xfId="15"/>
    <cellStyle name="col" xfId="14"/>
    <cellStyle name="style0" xfId="16"/>
    <cellStyle name="td" xfId="17"/>
    <cellStyle name="tr" xfId="13"/>
    <cellStyle name="xl21" xfId="18"/>
    <cellStyle name="xl22" xfId="1"/>
    <cellStyle name="xl23" xfId="2"/>
    <cellStyle name="xl24" xfId="19"/>
    <cellStyle name="xl25" xfId="3"/>
    <cellStyle name="xl26" xfId="20"/>
    <cellStyle name="xl27" xfId="21"/>
    <cellStyle name="xl28" xfId="8"/>
    <cellStyle name="xl29" xfId="9"/>
    <cellStyle name="xl30" xfId="10"/>
    <cellStyle name="xl31" xfId="11"/>
    <cellStyle name="xl32" xfId="12"/>
    <cellStyle name="xl33" xfId="4"/>
    <cellStyle name="xl34" xfId="5"/>
    <cellStyle name="xl35" xfId="6"/>
    <cellStyle name="xl36" xfId="7"/>
    <cellStyle name="xl37" xfId="22"/>
    <cellStyle name="xl38" xfId="23"/>
    <cellStyle name="xl39" xfId="24"/>
    <cellStyle name="xl40" xfId="25"/>
    <cellStyle name="xl41" xfId="26"/>
    <cellStyle name="xl42" xfId="27"/>
    <cellStyle name="xl43" xfId="28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862"/>
  <sheetViews>
    <sheetView showGridLines="0" tabSelected="1" zoomScaleNormal="100" workbookViewId="0">
      <pane ySplit="7" topLeftCell="A856" activePane="bottomLeft" state="frozen"/>
      <selection pane="bottomLeft" activeCell="A4" sqref="A4"/>
    </sheetView>
  </sheetViews>
  <sheetFormatPr defaultColWidth="8.85546875" defaultRowHeight="15.75" outlineLevelRow="7"/>
  <cols>
    <col min="1" max="1" width="47.28515625" style="1" customWidth="1"/>
    <col min="2" max="2" width="7.42578125" style="1" customWidth="1"/>
    <col min="3" max="3" width="6.85546875" style="1" customWidth="1"/>
    <col min="4" max="4" width="6.28515625" style="1" customWidth="1"/>
    <col min="5" max="5" width="11.28515625" style="1" customWidth="1"/>
    <col min="6" max="6" width="8.42578125" style="1" customWidth="1"/>
    <col min="7" max="9" width="14.7109375" style="1" customWidth="1"/>
    <col min="10" max="16384" width="8.85546875" style="1"/>
  </cols>
  <sheetData>
    <row r="1" spans="1:9">
      <c r="A1" s="31" t="s">
        <v>1</v>
      </c>
      <c r="B1" s="31"/>
      <c r="C1" s="31"/>
      <c r="D1" s="31"/>
      <c r="E1" s="31"/>
      <c r="F1" s="31"/>
      <c r="G1" s="31"/>
      <c r="H1" s="31"/>
      <c r="I1" s="31"/>
    </row>
    <row r="2" spans="1:9">
      <c r="A2" s="32" t="s">
        <v>0</v>
      </c>
      <c r="B2" s="32"/>
      <c r="C2" s="32"/>
      <c r="D2" s="32"/>
      <c r="E2" s="32"/>
      <c r="F2" s="32"/>
      <c r="G2" s="32"/>
      <c r="H2" s="32"/>
      <c r="I2" s="32"/>
    </row>
    <row r="3" spans="1:9">
      <c r="A3" s="32" t="s">
        <v>713</v>
      </c>
      <c r="B3" s="32"/>
      <c r="C3" s="32"/>
      <c r="D3" s="32"/>
      <c r="E3" s="32"/>
      <c r="F3" s="32"/>
      <c r="G3" s="32"/>
      <c r="H3" s="32"/>
      <c r="I3" s="32"/>
    </row>
    <row r="5" spans="1:9">
      <c r="A5" s="33" t="s">
        <v>10</v>
      </c>
      <c r="B5" s="34"/>
      <c r="C5" s="34"/>
      <c r="D5" s="34"/>
      <c r="E5" s="34"/>
      <c r="F5" s="34"/>
      <c r="G5" s="34"/>
      <c r="H5" s="34"/>
      <c r="I5" s="34"/>
    </row>
    <row r="6" spans="1:9">
      <c r="A6" s="35"/>
      <c r="B6" s="36"/>
      <c r="C6" s="36"/>
      <c r="D6" s="36"/>
      <c r="E6" s="36"/>
      <c r="F6" s="36"/>
      <c r="G6" s="36"/>
      <c r="H6" s="36"/>
      <c r="I6" s="36"/>
    </row>
    <row r="7" spans="1:9" ht="25.5">
      <c r="A7" s="8" t="s">
        <v>2</v>
      </c>
      <c r="B7" s="8" t="s">
        <v>3</v>
      </c>
      <c r="C7" s="8" t="s">
        <v>4</v>
      </c>
      <c r="D7" s="8" t="s">
        <v>5</v>
      </c>
      <c r="E7" s="8" t="s">
        <v>6</v>
      </c>
      <c r="F7" s="8" t="s">
        <v>7</v>
      </c>
      <c r="G7" s="9" t="s">
        <v>8</v>
      </c>
      <c r="H7" s="10" t="s">
        <v>9</v>
      </c>
      <c r="I7" s="10" t="s">
        <v>11</v>
      </c>
    </row>
    <row r="8" spans="1:9" s="2" customFormat="1">
      <c r="A8" s="11" t="s">
        <v>12</v>
      </c>
      <c r="B8" s="12" t="s">
        <v>75</v>
      </c>
      <c r="C8" s="12"/>
      <c r="D8" s="12"/>
      <c r="E8" s="12"/>
      <c r="F8" s="12"/>
      <c r="G8" s="26">
        <f>G9+G80+G87+G105+G130</f>
        <v>115261.50000000001</v>
      </c>
      <c r="H8" s="26">
        <f t="shared" ref="H8:I8" si="0">H9+H80+H87+H105+H130</f>
        <v>112221.8</v>
      </c>
      <c r="I8" s="26">
        <f t="shared" si="0"/>
        <v>112639.40000000001</v>
      </c>
    </row>
    <row r="9" spans="1:9" s="2" customFormat="1" ht="16.5" customHeight="1" outlineLevel="1">
      <c r="A9" s="11" t="s">
        <v>13</v>
      </c>
      <c r="B9" s="12" t="s">
        <v>75</v>
      </c>
      <c r="C9" s="12" t="s">
        <v>77</v>
      </c>
      <c r="D9" s="12"/>
      <c r="E9" s="12"/>
      <c r="F9" s="12"/>
      <c r="G9" s="26">
        <f>G10+G16+G37+G43</f>
        <v>97312.400000000009</v>
      </c>
      <c r="H9" s="26">
        <f t="shared" ref="H9:I9" si="1">H10+H16+H37+H43</f>
        <v>96579</v>
      </c>
      <c r="I9" s="26">
        <f t="shared" si="1"/>
        <v>97163.3</v>
      </c>
    </row>
    <row r="10" spans="1:9" s="3" customFormat="1" ht="47.25" outlineLevel="2">
      <c r="A10" s="13" t="s">
        <v>14</v>
      </c>
      <c r="B10" s="14" t="s">
        <v>75</v>
      </c>
      <c r="C10" s="14" t="s">
        <v>77</v>
      </c>
      <c r="D10" s="14" t="s">
        <v>78</v>
      </c>
      <c r="E10" s="14"/>
      <c r="F10" s="14"/>
      <c r="G10" s="27">
        <f>G11</f>
        <v>1893.1</v>
      </c>
      <c r="H10" s="27">
        <f t="shared" ref="H10:I14" si="2">H11</f>
        <v>1893.1</v>
      </c>
      <c r="I10" s="27">
        <f t="shared" si="2"/>
        <v>1893.1</v>
      </c>
    </row>
    <row r="11" spans="1:9" ht="47.25" outlineLevel="3">
      <c r="A11" s="15" t="s">
        <v>15</v>
      </c>
      <c r="B11" s="16" t="s">
        <v>75</v>
      </c>
      <c r="C11" s="16" t="s">
        <v>77</v>
      </c>
      <c r="D11" s="16" t="s">
        <v>78</v>
      </c>
      <c r="E11" s="16" t="s">
        <v>79</v>
      </c>
      <c r="F11" s="16" t="s">
        <v>76</v>
      </c>
      <c r="G11" s="28">
        <f>G12</f>
        <v>1893.1</v>
      </c>
      <c r="H11" s="28">
        <f t="shared" si="2"/>
        <v>1893.1</v>
      </c>
      <c r="I11" s="28">
        <f t="shared" si="2"/>
        <v>1893.1</v>
      </c>
    </row>
    <row r="12" spans="1:9" ht="63" outlineLevel="4">
      <c r="A12" s="15" t="s">
        <v>16</v>
      </c>
      <c r="B12" s="16" t="s">
        <v>75</v>
      </c>
      <c r="C12" s="16" t="s">
        <v>77</v>
      </c>
      <c r="D12" s="16" t="s">
        <v>78</v>
      </c>
      <c r="E12" s="16" t="s">
        <v>80</v>
      </c>
      <c r="F12" s="16" t="s">
        <v>76</v>
      </c>
      <c r="G12" s="28">
        <f>G13</f>
        <v>1893.1</v>
      </c>
      <c r="H12" s="28">
        <f t="shared" si="2"/>
        <v>1893.1</v>
      </c>
      <c r="I12" s="28">
        <f t="shared" si="2"/>
        <v>1893.1</v>
      </c>
    </row>
    <row r="13" spans="1:9" ht="31.5" outlineLevel="5">
      <c r="A13" s="15" t="s">
        <v>17</v>
      </c>
      <c r="B13" s="16" t="s">
        <v>75</v>
      </c>
      <c r="C13" s="16" t="s">
        <v>77</v>
      </c>
      <c r="D13" s="16" t="s">
        <v>78</v>
      </c>
      <c r="E13" s="16" t="s">
        <v>81</v>
      </c>
      <c r="F13" s="16" t="s">
        <v>76</v>
      </c>
      <c r="G13" s="28">
        <f>G14</f>
        <v>1893.1</v>
      </c>
      <c r="H13" s="28">
        <f t="shared" si="2"/>
        <v>1893.1</v>
      </c>
      <c r="I13" s="28">
        <f t="shared" si="2"/>
        <v>1893.1</v>
      </c>
    </row>
    <row r="14" spans="1:9" ht="31.5" outlineLevel="6">
      <c r="A14" s="15" t="s">
        <v>18</v>
      </c>
      <c r="B14" s="16" t="s">
        <v>75</v>
      </c>
      <c r="C14" s="16" t="s">
        <v>77</v>
      </c>
      <c r="D14" s="16" t="s">
        <v>78</v>
      </c>
      <c r="E14" s="16" t="s">
        <v>82</v>
      </c>
      <c r="F14" s="16" t="s">
        <v>76</v>
      </c>
      <c r="G14" s="28">
        <f>G15</f>
        <v>1893.1</v>
      </c>
      <c r="H14" s="28">
        <f t="shared" si="2"/>
        <v>1893.1</v>
      </c>
      <c r="I14" s="28">
        <f t="shared" si="2"/>
        <v>1893.1</v>
      </c>
    </row>
    <row r="15" spans="1:9" ht="96.75" customHeight="1" outlineLevel="7">
      <c r="A15" s="15" t="s">
        <v>19</v>
      </c>
      <c r="B15" s="16" t="s">
        <v>75</v>
      </c>
      <c r="C15" s="16" t="s">
        <v>77</v>
      </c>
      <c r="D15" s="16" t="s">
        <v>78</v>
      </c>
      <c r="E15" s="16" t="s">
        <v>82</v>
      </c>
      <c r="F15" s="16" t="s">
        <v>83</v>
      </c>
      <c r="G15" s="28">
        <f>2350-456.9</f>
        <v>1893.1</v>
      </c>
      <c r="H15" s="28">
        <f>2350-456.9</f>
        <v>1893.1</v>
      </c>
      <c r="I15" s="28">
        <f>2350-456.9</f>
        <v>1893.1</v>
      </c>
    </row>
    <row r="16" spans="1:9" s="3" customFormat="1" ht="78.75" outlineLevel="2">
      <c r="A16" s="13" t="s">
        <v>20</v>
      </c>
      <c r="B16" s="14" t="s">
        <v>75</v>
      </c>
      <c r="C16" s="14" t="s">
        <v>77</v>
      </c>
      <c r="D16" s="14" t="s">
        <v>84</v>
      </c>
      <c r="E16" s="14"/>
      <c r="F16" s="14"/>
      <c r="G16" s="27">
        <f>G17+G29</f>
        <v>29650.2</v>
      </c>
      <c r="H16" s="27">
        <f t="shared" ref="H16:I16" si="3">H17+H29</f>
        <v>30840.6</v>
      </c>
      <c r="I16" s="27">
        <f t="shared" si="3"/>
        <v>30907.3</v>
      </c>
    </row>
    <row r="17" spans="1:9" ht="47.25" outlineLevel="3">
      <c r="A17" s="15" t="s">
        <v>15</v>
      </c>
      <c r="B17" s="16" t="s">
        <v>75</v>
      </c>
      <c r="C17" s="16" t="s">
        <v>77</v>
      </c>
      <c r="D17" s="16" t="s">
        <v>84</v>
      </c>
      <c r="E17" s="16" t="s">
        <v>79</v>
      </c>
      <c r="F17" s="16" t="s">
        <v>76</v>
      </c>
      <c r="G17" s="28">
        <f>G18</f>
        <v>29598.2</v>
      </c>
      <c r="H17" s="28">
        <f t="shared" ref="H17:I17" si="4">H18</f>
        <v>30788.6</v>
      </c>
      <c r="I17" s="28">
        <f t="shared" si="4"/>
        <v>30855.3</v>
      </c>
    </row>
    <row r="18" spans="1:9" ht="63" outlineLevel="4">
      <c r="A18" s="15" t="s">
        <v>16</v>
      </c>
      <c r="B18" s="16" t="s">
        <v>75</v>
      </c>
      <c r="C18" s="16" t="s">
        <v>77</v>
      </c>
      <c r="D18" s="16" t="s">
        <v>84</v>
      </c>
      <c r="E18" s="16" t="s">
        <v>80</v>
      </c>
      <c r="F18" s="16" t="s">
        <v>76</v>
      </c>
      <c r="G18" s="28">
        <f>G19+G22</f>
        <v>29598.2</v>
      </c>
      <c r="H18" s="28">
        <f t="shared" ref="H18:I18" si="5">H19+H22</f>
        <v>30788.6</v>
      </c>
      <c r="I18" s="28">
        <f t="shared" si="5"/>
        <v>30855.3</v>
      </c>
    </row>
    <row r="19" spans="1:9" ht="31.5" outlineLevel="5">
      <c r="A19" s="15" t="s">
        <v>17</v>
      </c>
      <c r="B19" s="16" t="s">
        <v>75</v>
      </c>
      <c r="C19" s="16" t="s">
        <v>77</v>
      </c>
      <c r="D19" s="16" t="s">
        <v>84</v>
      </c>
      <c r="E19" s="16" t="s">
        <v>81</v>
      </c>
      <c r="F19" s="16" t="s">
        <v>76</v>
      </c>
      <c r="G19" s="28">
        <f>G20</f>
        <v>27795.9</v>
      </c>
      <c r="H19" s="28">
        <f t="shared" ref="H19:I20" si="6">H20</f>
        <v>28986.3</v>
      </c>
      <c r="I19" s="28">
        <f t="shared" si="6"/>
        <v>29053</v>
      </c>
    </row>
    <row r="20" spans="1:9" ht="31.5" customHeight="1" outlineLevel="6">
      <c r="A20" s="15" t="s">
        <v>21</v>
      </c>
      <c r="B20" s="16" t="s">
        <v>75</v>
      </c>
      <c r="C20" s="16" t="s">
        <v>77</v>
      </c>
      <c r="D20" s="16" t="s">
        <v>84</v>
      </c>
      <c r="E20" s="16" t="s">
        <v>85</v>
      </c>
      <c r="F20" s="16" t="s">
        <v>76</v>
      </c>
      <c r="G20" s="28">
        <f>G21</f>
        <v>27795.9</v>
      </c>
      <c r="H20" s="28">
        <f t="shared" si="6"/>
        <v>28986.3</v>
      </c>
      <c r="I20" s="28">
        <f t="shared" si="6"/>
        <v>29053</v>
      </c>
    </row>
    <row r="21" spans="1:9" ht="95.25" customHeight="1" outlineLevel="7">
      <c r="A21" s="15" t="s">
        <v>19</v>
      </c>
      <c r="B21" s="16" t="s">
        <v>75</v>
      </c>
      <c r="C21" s="16" t="s">
        <v>77</v>
      </c>
      <c r="D21" s="16" t="s">
        <v>84</v>
      </c>
      <c r="E21" s="16" t="s">
        <v>85</v>
      </c>
      <c r="F21" s="16" t="s">
        <v>83</v>
      </c>
      <c r="G21" s="28">
        <f>30728.7-916.7-1888.8-61-11.3-35-20</f>
        <v>27795.9</v>
      </c>
      <c r="H21" s="28">
        <f>30728.7-916.7-1888.8+1063.1</f>
        <v>28986.3</v>
      </c>
      <c r="I21" s="28">
        <f>30795.4-916.7-1888.8+1063.1</f>
        <v>29053</v>
      </c>
    </row>
    <row r="22" spans="1:9" ht="78.75" outlineLevel="5">
      <c r="A22" s="15" t="s">
        <v>22</v>
      </c>
      <c r="B22" s="16" t="s">
        <v>75</v>
      </c>
      <c r="C22" s="16" t="s">
        <v>77</v>
      </c>
      <c r="D22" s="16" t="s">
        <v>84</v>
      </c>
      <c r="E22" s="16" t="s">
        <v>86</v>
      </c>
      <c r="F22" s="16" t="s">
        <v>76</v>
      </c>
      <c r="G22" s="28">
        <f>G23+G26</f>
        <v>1802.3000000000002</v>
      </c>
      <c r="H22" s="28">
        <f t="shared" ref="H22:I22" si="7">H23+H26</f>
        <v>1802.3000000000002</v>
      </c>
      <c r="I22" s="28">
        <f t="shared" si="7"/>
        <v>1802.3000000000002</v>
      </c>
    </row>
    <row r="23" spans="1:9" ht="47.25" outlineLevel="6">
      <c r="A23" s="15" t="s">
        <v>23</v>
      </c>
      <c r="B23" s="16" t="s">
        <v>75</v>
      </c>
      <c r="C23" s="16" t="s">
        <v>77</v>
      </c>
      <c r="D23" s="16" t="s">
        <v>84</v>
      </c>
      <c r="E23" s="16" t="s">
        <v>87</v>
      </c>
      <c r="F23" s="16" t="s">
        <v>76</v>
      </c>
      <c r="G23" s="28">
        <f>G24+G25</f>
        <v>895.9</v>
      </c>
      <c r="H23" s="28">
        <f t="shared" ref="H23:I23" si="8">H24+H25</f>
        <v>895.9</v>
      </c>
      <c r="I23" s="28">
        <f t="shared" si="8"/>
        <v>895.9</v>
      </c>
    </row>
    <row r="24" spans="1:9" ht="94.5" customHeight="1" outlineLevel="7">
      <c r="A24" s="15" t="s">
        <v>19</v>
      </c>
      <c r="B24" s="16" t="s">
        <v>75</v>
      </c>
      <c r="C24" s="16" t="s">
        <v>77</v>
      </c>
      <c r="D24" s="16" t="s">
        <v>84</v>
      </c>
      <c r="E24" s="16" t="s">
        <v>87</v>
      </c>
      <c r="F24" s="16" t="s">
        <v>83</v>
      </c>
      <c r="G24" s="28">
        <v>749.4</v>
      </c>
      <c r="H24" s="28">
        <v>749.4</v>
      </c>
      <c r="I24" s="28">
        <v>749.4</v>
      </c>
    </row>
    <row r="25" spans="1:9" ht="47.25" outlineLevel="7">
      <c r="A25" s="15" t="s">
        <v>24</v>
      </c>
      <c r="B25" s="16" t="s">
        <v>75</v>
      </c>
      <c r="C25" s="16" t="s">
        <v>77</v>
      </c>
      <c r="D25" s="16" t="s">
        <v>84</v>
      </c>
      <c r="E25" s="16" t="s">
        <v>87</v>
      </c>
      <c r="F25" s="16" t="s">
        <v>88</v>
      </c>
      <c r="G25" s="28">
        <v>146.5</v>
      </c>
      <c r="H25" s="28">
        <v>146.5</v>
      </c>
      <c r="I25" s="28">
        <v>146.5</v>
      </c>
    </row>
    <row r="26" spans="1:9" ht="47.25" outlineLevel="6">
      <c r="A26" s="15" t="s">
        <v>25</v>
      </c>
      <c r="B26" s="16" t="s">
        <v>75</v>
      </c>
      <c r="C26" s="16" t="s">
        <v>77</v>
      </c>
      <c r="D26" s="16" t="s">
        <v>84</v>
      </c>
      <c r="E26" s="16" t="s">
        <v>89</v>
      </c>
      <c r="F26" s="16" t="s">
        <v>76</v>
      </c>
      <c r="G26" s="28">
        <f>G27+G28</f>
        <v>906.40000000000009</v>
      </c>
      <c r="H26" s="28">
        <f t="shared" ref="H26:I26" si="9">H27+H28</f>
        <v>906.40000000000009</v>
      </c>
      <c r="I26" s="28">
        <f t="shared" si="9"/>
        <v>906.40000000000009</v>
      </c>
    </row>
    <row r="27" spans="1:9" ht="95.25" customHeight="1" outlineLevel="7">
      <c r="A27" s="15" t="s">
        <v>19</v>
      </c>
      <c r="B27" s="16" t="s">
        <v>75</v>
      </c>
      <c r="C27" s="16" t="s">
        <v>77</v>
      </c>
      <c r="D27" s="16" t="s">
        <v>84</v>
      </c>
      <c r="E27" s="16" t="s">
        <v>89</v>
      </c>
      <c r="F27" s="16" t="s">
        <v>83</v>
      </c>
      <c r="G27" s="28">
        <v>756.6</v>
      </c>
      <c r="H27" s="28">
        <v>756.6</v>
      </c>
      <c r="I27" s="28">
        <v>756.6</v>
      </c>
    </row>
    <row r="28" spans="1:9" ht="47.25" outlineLevel="7">
      <c r="A28" s="15" t="s">
        <v>24</v>
      </c>
      <c r="B28" s="16" t="s">
        <v>75</v>
      </c>
      <c r="C28" s="16" t="s">
        <v>77</v>
      </c>
      <c r="D28" s="16" t="s">
        <v>84</v>
      </c>
      <c r="E28" s="16" t="s">
        <v>89</v>
      </c>
      <c r="F28" s="16" t="s">
        <v>88</v>
      </c>
      <c r="G28" s="28">
        <v>149.80000000000001</v>
      </c>
      <c r="H28" s="28">
        <v>149.80000000000001</v>
      </c>
      <c r="I28" s="28">
        <v>149.80000000000001</v>
      </c>
    </row>
    <row r="29" spans="1:9" ht="47.25" outlineLevel="3">
      <c r="A29" s="15" t="s">
        <v>26</v>
      </c>
      <c r="B29" s="16" t="s">
        <v>75</v>
      </c>
      <c r="C29" s="16" t="s">
        <v>77</v>
      </c>
      <c r="D29" s="16" t="s">
        <v>84</v>
      </c>
      <c r="E29" s="16" t="s">
        <v>90</v>
      </c>
      <c r="F29" s="16" t="s">
        <v>76</v>
      </c>
      <c r="G29" s="28">
        <f>G31+G34</f>
        <v>52</v>
      </c>
      <c r="H29" s="28">
        <f t="shared" ref="H29:I29" si="10">H31+H34</f>
        <v>52</v>
      </c>
      <c r="I29" s="28">
        <f t="shared" si="10"/>
        <v>52</v>
      </c>
    </row>
    <row r="30" spans="1:9" hidden="1" outlineLevel="5">
      <c r="A30" s="15"/>
      <c r="B30" s="16"/>
      <c r="C30" s="16"/>
      <c r="D30" s="16"/>
      <c r="E30" s="16"/>
      <c r="F30" s="16"/>
      <c r="G30" s="28"/>
      <c r="H30" s="28"/>
      <c r="I30" s="28"/>
    </row>
    <row r="31" spans="1:9" ht="47.25" outlineLevel="6">
      <c r="A31" s="15" t="s">
        <v>27</v>
      </c>
      <c r="B31" s="16" t="s">
        <v>75</v>
      </c>
      <c r="C31" s="16" t="s">
        <v>77</v>
      </c>
      <c r="D31" s="16" t="s">
        <v>84</v>
      </c>
      <c r="E31" s="16" t="s">
        <v>91</v>
      </c>
      <c r="F31" s="16" t="s">
        <v>76</v>
      </c>
      <c r="G31" s="28">
        <f>G32</f>
        <v>30</v>
      </c>
      <c r="H31" s="28">
        <f t="shared" ref="H31:I32" si="11">H32</f>
        <v>30</v>
      </c>
      <c r="I31" s="28">
        <f t="shared" si="11"/>
        <v>30</v>
      </c>
    </row>
    <row r="32" spans="1:9" ht="47.25" outlineLevel="7">
      <c r="A32" s="15" t="s">
        <v>28</v>
      </c>
      <c r="B32" s="16" t="s">
        <v>75</v>
      </c>
      <c r="C32" s="16" t="s">
        <v>77</v>
      </c>
      <c r="D32" s="16" t="s">
        <v>84</v>
      </c>
      <c r="E32" s="16" t="s">
        <v>92</v>
      </c>
      <c r="F32" s="16" t="s">
        <v>76</v>
      </c>
      <c r="G32" s="28">
        <f>G33</f>
        <v>30</v>
      </c>
      <c r="H32" s="28">
        <f t="shared" si="11"/>
        <v>30</v>
      </c>
      <c r="I32" s="28">
        <f t="shared" si="11"/>
        <v>30</v>
      </c>
    </row>
    <row r="33" spans="1:9" ht="47.25" outlineLevel="5">
      <c r="A33" s="15" t="s">
        <v>24</v>
      </c>
      <c r="B33" s="16" t="s">
        <v>75</v>
      </c>
      <c r="C33" s="16" t="s">
        <v>77</v>
      </c>
      <c r="D33" s="16" t="s">
        <v>84</v>
      </c>
      <c r="E33" s="16" t="s">
        <v>92</v>
      </c>
      <c r="F33" s="16" t="s">
        <v>88</v>
      </c>
      <c r="G33" s="28">
        <v>30</v>
      </c>
      <c r="H33" s="28">
        <v>30</v>
      </c>
      <c r="I33" s="28">
        <v>30</v>
      </c>
    </row>
    <row r="34" spans="1:9" ht="31.5" outlineLevel="6">
      <c r="A34" s="15" t="s">
        <v>29</v>
      </c>
      <c r="B34" s="16" t="s">
        <v>75</v>
      </c>
      <c r="C34" s="16" t="s">
        <v>77</v>
      </c>
      <c r="D34" s="16" t="s">
        <v>84</v>
      </c>
      <c r="E34" s="16" t="s">
        <v>93</v>
      </c>
      <c r="F34" s="16" t="s">
        <v>76</v>
      </c>
      <c r="G34" s="28">
        <f>G35</f>
        <v>22</v>
      </c>
      <c r="H34" s="28">
        <f t="shared" ref="H34:I35" si="12">H35</f>
        <v>22</v>
      </c>
      <c r="I34" s="28">
        <f t="shared" si="12"/>
        <v>22</v>
      </c>
    </row>
    <row r="35" spans="1:9" ht="47.25" outlineLevel="7">
      <c r="A35" s="15" t="s">
        <v>30</v>
      </c>
      <c r="B35" s="16" t="s">
        <v>75</v>
      </c>
      <c r="C35" s="16" t="s">
        <v>77</v>
      </c>
      <c r="D35" s="16" t="s">
        <v>84</v>
      </c>
      <c r="E35" s="16" t="s">
        <v>94</v>
      </c>
      <c r="F35" s="16" t="s">
        <v>76</v>
      </c>
      <c r="G35" s="28">
        <f>G36</f>
        <v>22</v>
      </c>
      <c r="H35" s="28">
        <f t="shared" si="12"/>
        <v>22</v>
      </c>
      <c r="I35" s="28">
        <f t="shared" si="12"/>
        <v>22</v>
      </c>
    </row>
    <row r="36" spans="1:9" s="3" customFormat="1" ht="31.5" outlineLevel="2">
      <c r="A36" s="15" t="s">
        <v>31</v>
      </c>
      <c r="B36" s="16" t="s">
        <v>75</v>
      </c>
      <c r="C36" s="16" t="s">
        <v>77</v>
      </c>
      <c r="D36" s="16" t="s">
        <v>84</v>
      </c>
      <c r="E36" s="16" t="s">
        <v>94</v>
      </c>
      <c r="F36" s="16" t="s">
        <v>95</v>
      </c>
      <c r="G36" s="28">
        <v>22</v>
      </c>
      <c r="H36" s="28">
        <v>22</v>
      </c>
      <c r="I36" s="28">
        <v>22</v>
      </c>
    </row>
    <row r="37" spans="1:9" outlineLevel="3">
      <c r="A37" s="13" t="s">
        <v>32</v>
      </c>
      <c r="B37" s="14" t="s">
        <v>75</v>
      </c>
      <c r="C37" s="14" t="s">
        <v>77</v>
      </c>
      <c r="D37" s="14" t="s">
        <v>96</v>
      </c>
      <c r="E37" s="14"/>
      <c r="F37" s="14"/>
      <c r="G37" s="27">
        <f>G38</f>
        <v>20</v>
      </c>
      <c r="H37" s="27">
        <f t="shared" ref="H37:I41" si="13">H38</f>
        <v>21</v>
      </c>
      <c r="I37" s="27">
        <f t="shared" si="13"/>
        <v>22.1</v>
      </c>
    </row>
    <row r="38" spans="1:9" ht="47.25" outlineLevel="4">
      <c r="A38" s="15" t="s">
        <v>15</v>
      </c>
      <c r="B38" s="16" t="s">
        <v>75</v>
      </c>
      <c r="C38" s="16" t="s">
        <v>77</v>
      </c>
      <c r="D38" s="16" t="s">
        <v>96</v>
      </c>
      <c r="E38" s="16" t="s">
        <v>79</v>
      </c>
      <c r="F38" s="16" t="s">
        <v>76</v>
      </c>
      <c r="G38" s="28">
        <f>G39</f>
        <v>20</v>
      </c>
      <c r="H38" s="28">
        <f t="shared" si="13"/>
        <v>21</v>
      </c>
      <c r="I38" s="28">
        <f t="shared" si="13"/>
        <v>22.1</v>
      </c>
    </row>
    <row r="39" spans="1:9" ht="63" outlineLevel="5">
      <c r="A39" s="15" t="s">
        <v>16</v>
      </c>
      <c r="B39" s="16" t="s">
        <v>75</v>
      </c>
      <c r="C39" s="16" t="s">
        <v>77</v>
      </c>
      <c r="D39" s="16" t="s">
        <v>96</v>
      </c>
      <c r="E39" s="16" t="s">
        <v>80</v>
      </c>
      <c r="F39" s="16" t="s">
        <v>76</v>
      </c>
      <c r="G39" s="28">
        <f>G40</f>
        <v>20</v>
      </c>
      <c r="H39" s="28">
        <f t="shared" si="13"/>
        <v>21</v>
      </c>
      <c r="I39" s="28">
        <f t="shared" si="13"/>
        <v>22.1</v>
      </c>
    </row>
    <row r="40" spans="1:9" ht="78.75" outlineLevel="6">
      <c r="A40" s="15" t="s">
        <v>22</v>
      </c>
      <c r="B40" s="16" t="s">
        <v>75</v>
      </c>
      <c r="C40" s="16" t="s">
        <v>77</v>
      </c>
      <c r="D40" s="16" t="s">
        <v>96</v>
      </c>
      <c r="E40" s="16" t="s">
        <v>86</v>
      </c>
      <c r="F40" s="16" t="s">
        <v>76</v>
      </c>
      <c r="G40" s="28">
        <f>G41</f>
        <v>20</v>
      </c>
      <c r="H40" s="28">
        <f t="shared" si="13"/>
        <v>21</v>
      </c>
      <c r="I40" s="28">
        <f t="shared" si="13"/>
        <v>22.1</v>
      </c>
    </row>
    <row r="41" spans="1:9" ht="64.5" customHeight="1" outlineLevel="7">
      <c r="A41" s="15" t="s">
        <v>33</v>
      </c>
      <c r="B41" s="16" t="s">
        <v>75</v>
      </c>
      <c r="C41" s="16" t="s">
        <v>77</v>
      </c>
      <c r="D41" s="16" t="s">
        <v>96</v>
      </c>
      <c r="E41" s="16" t="s">
        <v>97</v>
      </c>
      <c r="F41" s="16" t="s">
        <v>76</v>
      </c>
      <c r="G41" s="28">
        <f>G42</f>
        <v>20</v>
      </c>
      <c r="H41" s="28">
        <f t="shared" si="13"/>
        <v>21</v>
      </c>
      <c r="I41" s="28">
        <f t="shared" si="13"/>
        <v>22.1</v>
      </c>
    </row>
    <row r="42" spans="1:9" s="3" customFormat="1" ht="47.25" outlineLevel="2">
      <c r="A42" s="15" t="s">
        <v>24</v>
      </c>
      <c r="B42" s="16" t="s">
        <v>75</v>
      </c>
      <c r="C42" s="16" t="s">
        <v>77</v>
      </c>
      <c r="D42" s="16" t="s">
        <v>96</v>
      </c>
      <c r="E42" s="16" t="s">
        <v>97</v>
      </c>
      <c r="F42" s="16" t="s">
        <v>88</v>
      </c>
      <c r="G42" s="28">
        <v>20</v>
      </c>
      <c r="H42" s="28">
        <v>21</v>
      </c>
      <c r="I42" s="28">
        <v>22.1</v>
      </c>
    </row>
    <row r="43" spans="1:9" outlineLevel="3">
      <c r="A43" s="13" t="s">
        <v>34</v>
      </c>
      <c r="B43" s="14" t="s">
        <v>75</v>
      </c>
      <c r="C43" s="14" t="s">
        <v>77</v>
      </c>
      <c r="D43" s="14" t="s">
        <v>98</v>
      </c>
      <c r="E43" s="14"/>
      <c r="F43" s="14"/>
      <c r="G43" s="27">
        <f>G44+G74</f>
        <v>65749.100000000006</v>
      </c>
      <c r="H43" s="27">
        <f t="shared" ref="H43:I43" si="14">H44+H74</f>
        <v>63824.3</v>
      </c>
      <c r="I43" s="27">
        <f t="shared" si="14"/>
        <v>64340.800000000003</v>
      </c>
    </row>
    <row r="44" spans="1:9" ht="47.25" outlineLevel="4">
      <c r="A44" s="15" t="s">
        <v>15</v>
      </c>
      <c r="B44" s="16" t="s">
        <v>75</v>
      </c>
      <c r="C44" s="16" t="s">
        <v>77</v>
      </c>
      <c r="D44" s="16" t="s">
        <v>98</v>
      </c>
      <c r="E44" s="16" t="s">
        <v>79</v>
      </c>
      <c r="F44" s="16" t="s">
        <v>76</v>
      </c>
      <c r="G44" s="28">
        <f>G45+G51</f>
        <v>60941.600000000006</v>
      </c>
      <c r="H44" s="28">
        <f t="shared" ref="H44:I44" si="15">H45+H51</f>
        <v>59016.800000000003</v>
      </c>
      <c r="I44" s="28">
        <f t="shared" si="15"/>
        <v>59533.3</v>
      </c>
    </row>
    <row r="45" spans="1:9" ht="63" outlineLevel="5">
      <c r="A45" s="15" t="s">
        <v>16</v>
      </c>
      <c r="B45" s="16" t="s">
        <v>75</v>
      </c>
      <c r="C45" s="16" t="s">
        <v>77</v>
      </c>
      <c r="D45" s="16" t="s">
        <v>98</v>
      </c>
      <c r="E45" s="16" t="s">
        <v>80</v>
      </c>
      <c r="F45" s="16" t="s">
        <v>76</v>
      </c>
      <c r="G45" s="28">
        <f>G46</f>
        <v>5988</v>
      </c>
      <c r="H45" s="28">
        <f t="shared" ref="H45:I46" si="16">H46</f>
        <v>4119</v>
      </c>
      <c r="I45" s="28">
        <f t="shared" si="16"/>
        <v>4413</v>
      </c>
    </row>
    <row r="46" spans="1:9" ht="78.75" outlineLevel="6">
      <c r="A46" s="15" t="s">
        <v>22</v>
      </c>
      <c r="B46" s="16" t="s">
        <v>75</v>
      </c>
      <c r="C46" s="16" t="s">
        <v>77</v>
      </c>
      <c r="D46" s="16" t="s">
        <v>98</v>
      </c>
      <c r="E46" s="16" t="s">
        <v>86</v>
      </c>
      <c r="F46" s="16" t="s">
        <v>76</v>
      </c>
      <c r="G46" s="28">
        <f>G47</f>
        <v>5988</v>
      </c>
      <c r="H46" s="28">
        <f t="shared" si="16"/>
        <v>4119</v>
      </c>
      <c r="I46" s="28">
        <f t="shared" si="16"/>
        <v>4413</v>
      </c>
    </row>
    <row r="47" spans="1:9" ht="47.25" outlineLevel="7">
      <c r="A47" s="15" t="s">
        <v>35</v>
      </c>
      <c r="B47" s="16" t="s">
        <v>75</v>
      </c>
      <c r="C47" s="16" t="s">
        <v>77</v>
      </c>
      <c r="D47" s="16" t="s">
        <v>98</v>
      </c>
      <c r="E47" s="16" t="s">
        <v>99</v>
      </c>
      <c r="F47" s="16" t="s">
        <v>76</v>
      </c>
      <c r="G47" s="28">
        <f>G48+G49+G50</f>
        <v>5988</v>
      </c>
      <c r="H47" s="28">
        <f>H48+H49+H50</f>
        <v>4119</v>
      </c>
      <c r="I47" s="28">
        <f>I48+I49+I50</f>
        <v>4413</v>
      </c>
    </row>
    <row r="48" spans="1:9" ht="95.25" customHeight="1" outlineLevel="7">
      <c r="A48" s="15" t="s">
        <v>19</v>
      </c>
      <c r="B48" s="16" t="s">
        <v>75</v>
      </c>
      <c r="C48" s="16" t="s">
        <v>77</v>
      </c>
      <c r="D48" s="16" t="s">
        <v>98</v>
      </c>
      <c r="E48" s="16" t="s">
        <v>99</v>
      </c>
      <c r="F48" s="16" t="s">
        <v>83</v>
      </c>
      <c r="G48" s="28">
        <f>4126.7-0.10078-200.5</f>
        <v>3926.0992200000001</v>
      </c>
      <c r="H48" s="28">
        <v>4119</v>
      </c>
      <c r="I48" s="28">
        <v>3418.4</v>
      </c>
    </row>
    <row r="49" spans="1:9" ht="47.25" outlineLevel="6">
      <c r="A49" s="15" t="s">
        <v>24</v>
      </c>
      <c r="B49" s="16" t="s">
        <v>75</v>
      </c>
      <c r="C49" s="16" t="s">
        <v>77</v>
      </c>
      <c r="D49" s="16" t="s">
        <v>98</v>
      </c>
      <c r="E49" s="16" t="s">
        <v>99</v>
      </c>
      <c r="F49" s="16" t="s">
        <v>88</v>
      </c>
      <c r="G49" s="28">
        <f>1162.3+600+200.5+99</f>
        <v>2061.8000000000002</v>
      </c>
      <c r="H49" s="28">
        <v>0</v>
      </c>
      <c r="I49" s="28">
        <v>994.6</v>
      </c>
    </row>
    <row r="50" spans="1:9" outlineLevel="6">
      <c r="A50" s="15" t="s">
        <v>39</v>
      </c>
      <c r="B50" s="16" t="s">
        <v>75</v>
      </c>
      <c r="C50" s="16" t="s">
        <v>77</v>
      </c>
      <c r="D50" s="16" t="s">
        <v>98</v>
      </c>
      <c r="E50" s="16" t="s">
        <v>99</v>
      </c>
      <c r="F50" s="16" t="s">
        <v>103</v>
      </c>
      <c r="G50" s="28">
        <v>0.10077999999999999</v>
      </c>
      <c r="H50" s="28">
        <v>0</v>
      </c>
      <c r="I50" s="28">
        <v>0</v>
      </c>
    </row>
    <row r="51" spans="1:9" ht="78.75" outlineLevel="7">
      <c r="A51" s="15" t="s">
        <v>36</v>
      </c>
      <c r="B51" s="16" t="s">
        <v>75</v>
      </c>
      <c r="C51" s="16" t="s">
        <v>77</v>
      </c>
      <c r="D51" s="16" t="s">
        <v>98</v>
      </c>
      <c r="E51" s="16" t="s">
        <v>100</v>
      </c>
      <c r="F51" s="16" t="s">
        <v>76</v>
      </c>
      <c r="G51" s="28">
        <f>G52+G60+G65</f>
        <v>54953.600000000006</v>
      </c>
      <c r="H51" s="28">
        <f t="shared" ref="H51:I51" si="17">H52+H60+H65</f>
        <v>54897.8</v>
      </c>
      <c r="I51" s="28">
        <f t="shared" si="17"/>
        <v>55120.3</v>
      </c>
    </row>
    <row r="52" spans="1:9" ht="47.25" outlineLevel="4">
      <c r="A52" s="15" t="s">
        <v>37</v>
      </c>
      <c r="B52" s="16" t="s">
        <v>75</v>
      </c>
      <c r="C52" s="16" t="s">
        <v>77</v>
      </c>
      <c r="D52" s="16" t="s">
        <v>98</v>
      </c>
      <c r="E52" s="16" t="s">
        <v>101</v>
      </c>
      <c r="F52" s="16" t="s">
        <v>76</v>
      </c>
      <c r="G52" s="28">
        <f>G53+G57</f>
        <v>20770.900000000001</v>
      </c>
      <c r="H52" s="28">
        <f t="shared" ref="H52:I52" si="18">H53+H57</f>
        <v>20992.400000000001</v>
      </c>
      <c r="I52" s="28">
        <f t="shared" si="18"/>
        <v>21214.9</v>
      </c>
    </row>
    <row r="53" spans="1:9" ht="67.5" customHeight="1" outlineLevel="5">
      <c r="A53" s="15" t="s">
        <v>38</v>
      </c>
      <c r="B53" s="16" t="s">
        <v>75</v>
      </c>
      <c r="C53" s="16" t="s">
        <v>77</v>
      </c>
      <c r="D53" s="16" t="s">
        <v>98</v>
      </c>
      <c r="E53" s="16" t="s">
        <v>102</v>
      </c>
      <c r="F53" s="16" t="s">
        <v>76</v>
      </c>
      <c r="G53" s="28">
        <f>G54+G55+G56</f>
        <v>17311.5</v>
      </c>
      <c r="H53" s="28">
        <f t="shared" ref="H53:I53" si="19">H54+H55+H56</f>
        <v>17533</v>
      </c>
      <c r="I53" s="28">
        <f t="shared" si="19"/>
        <v>17755.5</v>
      </c>
    </row>
    <row r="54" spans="1:9" ht="94.5" customHeight="1" outlineLevel="6">
      <c r="A54" s="15" t="s">
        <v>19</v>
      </c>
      <c r="B54" s="16" t="s">
        <v>75</v>
      </c>
      <c r="C54" s="16" t="s">
        <v>77</v>
      </c>
      <c r="D54" s="16" t="s">
        <v>98</v>
      </c>
      <c r="E54" s="16" t="s">
        <v>102</v>
      </c>
      <c r="F54" s="16" t="s">
        <v>83</v>
      </c>
      <c r="G54" s="28">
        <v>8928.2000000000007</v>
      </c>
      <c r="H54" s="28">
        <v>9149.7000000000007</v>
      </c>
      <c r="I54" s="28">
        <v>9372.2000000000007</v>
      </c>
    </row>
    <row r="55" spans="1:9" ht="50.25" customHeight="1" outlineLevel="7">
      <c r="A55" s="15" t="s">
        <v>24</v>
      </c>
      <c r="B55" s="16" t="s">
        <v>75</v>
      </c>
      <c r="C55" s="16" t="s">
        <v>77</v>
      </c>
      <c r="D55" s="16" t="s">
        <v>98</v>
      </c>
      <c r="E55" s="16" t="s">
        <v>102</v>
      </c>
      <c r="F55" s="16" t="s">
        <v>88</v>
      </c>
      <c r="G55" s="28">
        <v>7853.3</v>
      </c>
      <c r="H55" s="28">
        <v>7853.3</v>
      </c>
      <c r="I55" s="28">
        <v>7853.3</v>
      </c>
    </row>
    <row r="56" spans="1:9" outlineLevel="7">
      <c r="A56" s="15" t="s">
        <v>39</v>
      </c>
      <c r="B56" s="16" t="s">
        <v>75</v>
      </c>
      <c r="C56" s="16" t="s">
        <v>77</v>
      </c>
      <c r="D56" s="16" t="s">
        <v>98</v>
      </c>
      <c r="E56" s="16" t="s">
        <v>102</v>
      </c>
      <c r="F56" s="16" t="s">
        <v>103</v>
      </c>
      <c r="G56" s="28">
        <v>530</v>
      </c>
      <c r="H56" s="28">
        <v>530</v>
      </c>
      <c r="I56" s="28">
        <v>530</v>
      </c>
    </row>
    <row r="57" spans="1:9" ht="31.5" outlineLevel="7">
      <c r="A57" s="15" t="s">
        <v>40</v>
      </c>
      <c r="B57" s="16" t="s">
        <v>75</v>
      </c>
      <c r="C57" s="16" t="s">
        <v>77</v>
      </c>
      <c r="D57" s="16" t="s">
        <v>98</v>
      </c>
      <c r="E57" s="16" t="s">
        <v>104</v>
      </c>
      <c r="F57" s="16" t="s">
        <v>76</v>
      </c>
      <c r="G57" s="28">
        <f>G58+G59</f>
        <v>3459.4</v>
      </c>
      <c r="H57" s="28">
        <f t="shared" ref="H57:I57" si="20">H58+H59</f>
        <v>3459.4</v>
      </c>
      <c r="I57" s="28">
        <f t="shared" si="20"/>
        <v>3459.4</v>
      </c>
    </row>
    <row r="58" spans="1:9" ht="92.25" customHeight="1" outlineLevel="6">
      <c r="A58" s="15" t="s">
        <v>19</v>
      </c>
      <c r="B58" s="16" t="s">
        <v>75</v>
      </c>
      <c r="C58" s="16" t="s">
        <v>77</v>
      </c>
      <c r="D58" s="16" t="s">
        <v>98</v>
      </c>
      <c r="E58" s="16" t="s">
        <v>104</v>
      </c>
      <c r="F58" s="16" t="s">
        <v>83</v>
      </c>
      <c r="G58" s="28">
        <v>3167.6</v>
      </c>
      <c r="H58" s="28">
        <v>3167.6</v>
      </c>
      <c r="I58" s="28">
        <v>3167.6</v>
      </c>
    </row>
    <row r="59" spans="1:9" ht="47.25" customHeight="1" outlineLevel="7">
      <c r="A59" s="15" t="s">
        <v>24</v>
      </c>
      <c r="B59" s="16" t="s">
        <v>75</v>
      </c>
      <c r="C59" s="16" t="s">
        <v>77</v>
      </c>
      <c r="D59" s="16" t="s">
        <v>98</v>
      </c>
      <c r="E59" s="16" t="s">
        <v>104</v>
      </c>
      <c r="F59" s="16" t="s">
        <v>88</v>
      </c>
      <c r="G59" s="28">
        <v>291.8</v>
      </c>
      <c r="H59" s="28">
        <v>291.8</v>
      </c>
      <c r="I59" s="28">
        <v>291.8</v>
      </c>
    </row>
    <row r="60" spans="1:9" ht="63" outlineLevel="7">
      <c r="A60" s="15" t="s">
        <v>41</v>
      </c>
      <c r="B60" s="16" t="s">
        <v>75</v>
      </c>
      <c r="C60" s="16" t="s">
        <v>77</v>
      </c>
      <c r="D60" s="16" t="s">
        <v>98</v>
      </c>
      <c r="E60" s="16" t="s">
        <v>105</v>
      </c>
      <c r="F60" s="16" t="s">
        <v>76</v>
      </c>
      <c r="G60" s="28">
        <f>G61+G63</f>
        <v>762.7</v>
      </c>
      <c r="H60" s="28">
        <f t="shared" ref="H60:I60" si="21">H61+H63</f>
        <v>762.7</v>
      </c>
      <c r="I60" s="28">
        <f t="shared" si="21"/>
        <v>762.7</v>
      </c>
    </row>
    <row r="61" spans="1:9" ht="63" outlineLevel="5">
      <c r="A61" s="15" t="s">
        <v>42</v>
      </c>
      <c r="B61" s="16" t="s">
        <v>75</v>
      </c>
      <c r="C61" s="16" t="s">
        <v>77</v>
      </c>
      <c r="D61" s="16" t="s">
        <v>98</v>
      </c>
      <c r="E61" s="16" t="s">
        <v>106</v>
      </c>
      <c r="F61" s="16" t="s">
        <v>76</v>
      </c>
      <c r="G61" s="28">
        <f>G62</f>
        <v>582.70000000000005</v>
      </c>
      <c r="H61" s="28">
        <f t="shared" ref="H61:I61" si="22">H62</f>
        <v>582.70000000000005</v>
      </c>
      <c r="I61" s="28">
        <f t="shared" si="22"/>
        <v>582.70000000000005</v>
      </c>
    </row>
    <row r="62" spans="1:9" ht="47.25" outlineLevel="6">
      <c r="A62" s="15" t="s">
        <v>24</v>
      </c>
      <c r="B62" s="16" t="s">
        <v>75</v>
      </c>
      <c r="C62" s="16" t="s">
        <v>77</v>
      </c>
      <c r="D62" s="16" t="s">
        <v>98</v>
      </c>
      <c r="E62" s="16" t="s">
        <v>106</v>
      </c>
      <c r="F62" s="16" t="s">
        <v>88</v>
      </c>
      <c r="G62" s="28">
        <v>582.70000000000005</v>
      </c>
      <c r="H62" s="28">
        <v>582.70000000000005</v>
      </c>
      <c r="I62" s="28">
        <v>582.70000000000005</v>
      </c>
    </row>
    <row r="63" spans="1:9" ht="47.25" outlineLevel="7">
      <c r="A63" s="15" t="s">
        <v>43</v>
      </c>
      <c r="B63" s="16" t="s">
        <v>75</v>
      </c>
      <c r="C63" s="16" t="s">
        <v>77</v>
      </c>
      <c r="D63" s="16" t="s">
        <v>98</v>
      </c>
      <c r="E63" s="16" t="s">
        <v>107</v>
      </c>
      <c r="F63" s="16" t="s">
        <v>76</v>
      </c>
      <c r="G63" s="28">
        <f>G64</f>
        <v>180</v>
      </c>
      <c r="H63" s="28">
        <f t="shared" ref="H63:I63" si="23">H64</f>
        <v>180</v>
      </c>
      <c r="I63" s="28">
        <f t="shared" si="23"/>
        <v>180</v>
      </c>
    </row>
    <row r="64" spans="1:9" ht="47.25" outlineLevel="6">
      <c r="A64" s="15" t="s">
        <v>24</v>
      </c>
      <c r="B64" s="16" t="s">
        <v>75</v>
      </c>
      <c r="C64" s="16" t="s">
        <v>77</v>
      </c>
      <c r="D64" s="16" t="s">
        <v>98</v>
      </c>
      <c r="E64" s="16" t="s">
        <v>107</v>
      </c>
      <c r="F64" s="16" t="s">
        <v>88</v>
      </c>
      <c r="G64" s="28">
        <v>180</v>
      </c>
      <c r="H64" s="28">
        <v>180</v>
      </c>
      <c r="I64" s="28">
        <v>180</v>
      </c>
    </row>
    <row r="65" spans="1:9" ht="47.25" outlineLevel="7">
      <c r="A65" s="15" t="s">
        <v>44</v>
      </c>
      <c r="B65" s="16" t="s">
        <v>75</v>
      </c>
      <c r="C65" s="16" t="s">
        <v>77</v>
      </c>
      <c r="D65" s="16" t="s">
        <v>98</v>
      </c>
      <c r="E65" s="16" t="s">
        <v>108</v>
      </c>
      <c r="F65" s="16" t="s">
        <v>76</v>
      </c>
      <c r="G65" s="28">
        <f>G66+G72+G70</f>
        <v>33420</v>
      </c>
      <c r="H65" s="28">
        <f>H66+H72+H70</f>
        <v>33142.699999999997</v>
      </c>
      <c r="I65" s="28">
        <f>I66+I72+I70</f>
        <v>33142.699999999997</v>
      </c>
    </row>
    <row r="66" spans="1:9" ht="47.25" outlineLevel="5">
      <c r="A66" s="15" t="s">
        <v>45</v>
      </c>
      <c r="B66" s="16" t="s">
        <v>75</v>
      </c>
      <c r="C66" s="16" t="s">
        <v>77</v>
      </c>
      <c r="D66" s="16" t="s">
        <v>98</v>
      </c>
      <c r="E66" s="16" t="s">
        <v>109</v>
      </c>
      <c r="F66" s="16" t="s">
        <v>76</v>
      </c>
      <c r="G66" s="28">
        <f>G67+G68+G69</f>
        <v>32793.699999999997</v>
      </c>
      <c r="H66" s="28">
        <f t="shared" ref="H66:I66" si="24">H67+H68+H69</f>
        <v>32643.7</v>
      </c>
      <c r="I66" s="28">
        <f t="shared" si="24"/>
        <v>32643.7</v>
      </c>
    </row>
    <row r="67" spans="1:9" ht="94.5" customHeight="1" outlineLevel="6">
      <c r="A67" s="15" t="s">
        <v>19</v>
      </c>
      <c r="B67" s="16" t="s">
        <v>75</v>
      </c>
      <c r="C67" s="16" t="s">
        <v>77</v>
      </c>
      <c r="D67" s="16" t="s">
        <v>98</v>
      </c>
      <c r="E67" s="16" t="s">
        <v>109</v>
      </c>
      <c r="F67" s="16" t="s">
        <v>83</v>
      </c>
      <c r="G67" s="28">
        <v>29984.2</v>
      </c>
      <c r="H67" s="28">
        <v>29984.2</v>
      </c>
      <c r="I67" s="28">
        <v>29984.2</v>
      </c>
    </row>
    <row r="68" spans="1:9" ht="47.25" outlineLevel="7">
      <c r="A68" s="15" t="s">
        <v>24</v>
      </c>
      <c r="B68" s="16" t="s">
        <v>75</v>
      </c>
      <c r="C68" s="16" t="s">
        <v>77</v>
      </c>
      <c r="D68" s="16" t="s">
        <v>98</v>
      </c>
      <c r="E68" s="16" t="s">
        <v>109</v>
      </c>
      <c r="F68" s="16" t="s">
        <v>88</v>
      </c>
      <c r="G68" s="28">
        <f>2639.5+150</f>
        <v>2789.5</v>
      </c>
      <c r="H68" s="28">
        <v>2639.5</v>
      </c>
      <c r="I68" s="28">
        <v>2639.5</v>
      </c>
    </row>
    <row r="69" spans="1:9" outlineLevel="7">
      <c r="A69" s="15" t="s">
        <v>39</v>
      </c>
      <c r="B69" s="16" t="s">
        <v>75</v>
      </c>
      <c r="C69" s="16" t="s">
        <v>77</v>
      </c>
      <c r="D69" s="16" t="s">
        <v>98</v>
      </c>
      <c r="E69" s="16" t="s">
        <v>109</v>
      </c>
      <c r="F69" s="16" t="s">
        <v>103</v>
      </c>
      <c r="G69" s="28">
        <v>20</v>
      </c>
      <c r="H69" s="28">
        <v>20</v>
      </c>
      <c r="I69" s="28">
        <v>20</v>
      </c>
    </row>
    <row r="70" spans="1:9" outlineLevel="7">
      <c r="A70" s="22" t="s">
        <v>643</v>
      </c>
      <c r="B70" s="16" t="s">
        <v>75</v>
      </c>
      <c r="C70" s="16" t="s">
        <v>77</v>
      </c>
      <c r="D70" s="16" t="s">
        <v>98</v>
      </c>
      <c r="E70" s="16" t="s">
        <v>642</v>
      </c>
      <c r="F70" s="16" t="s">
        <v>76</v>
      </c>
      <c r="G70" s="28">
        <f>G71</f>
        <v>127.3</v>
      </c>
      <c r="H70" s="28">
        <f>H71</f>
        <v>0</v>
      </c>
      <c r="I70" s="28">
        <f>I71</f>
        <v>0</v>
      </c>
    </row>
    <row r="71" spans="1:9" outlineLevel="7">
      <c r="A71" s="15" t="s">
        <v>39</v>
      </c>
      <c r="B71" s="16" t="s">
        <v>75</v>
      </c>
      <c r="C71" s="16" t="s">
        <v>77</v>
      </c>
      <c r="D71" s="16" t="s">
        <v>98</v>
      </c>
      <c r="E71" s="16" t="s">
        <v>642</v>
      </c>
      <c r="F71" s="16" t="s">
        <v>103</v>
      </c>
      <c r="G71" s="28">
        <f>61+11.3+35+20</f>
        <v>127.3</v>
      </c>
      <c r="H71" s="28">
        <v>0</v>
      </c>
      <c r="I71" s="28">
        <v>0</v>
      </c>
    </row>
    <row r="72" spans="1:9" ht="78.75" outlineLevel="7">
      <c r="A72" s="15" t="s">
        <v>46</v>
      </c>
      <c r="B72" s="16" t="s">
        <v>75</v>
      </c>
      <c r="C72" s="16" t="s">
        <v>77</v>
      </c>
      <c r="D72" s="16" t="s">
        <v>98</v>
      </c>
      <c r="E72" s="16" t="s">
        <v>110</v>
      </c>
      <c r="F72" s="16" t="s">
        <v>76</v>
      </c>
      <c r="G72" s="28">
        <f>G73</f>
        <v>499</v>
      </c>
      <c r="H72" s="28">
        <f t="shared" ref="H72:I72" si="25">H73</f>
        <v>499</v>
      </c>
      <c r="I72" s="28">
        <f t="shared" si="25"/>
        <v>499</v>
      </c>
    </row>
    <row r="73" spans="1:9" ht="31.5" outlineLevel="6">
      <c r="A73" s="15" t="s">
        <v>31</v>
      </c>
      <c r="B73" s="16" t="s">
        <v>75</v>
      </c>
      <c r="C73" s="16" t="s">
        <v>77</v>
      </c>
      <c r="D73" s="16" t="s">
        <v>98</v>
      </c>
      <c r="E73" s="16" t="s">
        <v>110</v>
      </c>
      <c r="F73" s="16" t="s">
        <v>95</v>
      </c>
      <c r="G73" s="28">
        <v>499</v>
      </c>
      <c r="H73" s="28">
        <v>499</v>
      </c>
      <c r="I73" s="28">
        <v>499</v>
      </c>
    </row>
    <row r="74" spans="1:9" ht="78.75" outlineLevel="7">
      <c r="A74" s="15" t="s">
        <v>47</v>
      </c>
      <c r="B74" s="16" t="s">
        <v>75</v>
      </c>
      <c r="C74" s="16" t="s">
        <v>77</v>
      </c>
      <c r="D74" s="16" t="s">
        <v>98</v>
      </c>
      <c r="E74" s="16" t="s">
        <v>111</v>
      </c>
      <c r="F74" s="16" t="s">
        <v>76</v>
      </c>
      <c r="G74" s="28">
        <f>G76</f>
        <v>4807.5</v>
      </c>
      <c r="H74" s="28">
        <f t="shared" ref="H74:I74" si="26">H76</f>
        <v>4807.5</v>
      </c>
      <c r="I74" s="28">
        <f t="shared" si="26"/>
        <v>4807.5</v>
      </c>
    </row>
    <row r="75" spans="1:9" hidden="1" outlineLevel="3">
      <c r="A75" s="15"/>
      <c r="B75" s="16"/>
      <c r="C75" s="16"/>
      <c r="D75" s="16"/>
      <c r="E75" s="16"/>
      <c r="F75" s="16"/>
      <c r="G75" s="28"/>
      <c r="H75" s="28"/>
      <c r="I75" s="28"/>
    </row>
    <row r="76" spans="1:9" ht="47.25" outlineLevel="5">
      <c r="A76" s="15" t="s">
        <v>44</v>
      </c>
      <c r="B76" s="16" t="s">
        <v>75</v>
      </c>
      <c r="C76" s="16" t="s">
        <v>77</v>
      </c>
      <c r="D76" s="16" t="s">
        <v>98</v>
      </c>
      <c r="E76" s="16" t="s">
        <v>112</v>
      </c>
      <c r="F76" s="16" t="s">
        <v>76</v>
      </c>
      <c r="G76" s="28">
        <f>G77</f>
        <v>4807.5</v>
      </c>
      <c r="H76" s="28">
        <f t="shared" ref="H76:I76" si="27">H77</f>
        <v>4807.5</v>
      </c>
      <c r="I76" s="28">
        <f t="shared" si="27"/>
        <v>4807.5</v>
      </c>
    </row>
    <row r="77" spans="1:9" ht="47.25" outlineLevel="6">
      <c r="A77" s="15" t="s">
        <v>45</v>
      </c>
      <c r="B77" s="16" t="s">
        <v>75</v>
      </c>
      <c r="C77" s="16" t="s">
        <v>77</v>
      </c>
      <c r="D77" s="16" t="s">
        <v>98</v>
      </c>
      <c r="E77" s="16" t="s">
        <v>113</v>
      </c>
      <c r="F77" s="16" t="s">
        <v>76</v>
      </c>
      <c r="G77" s="28">
        <f>G78+G79</f>
        <v>4807.5</v>
      </c>
      <c r="H77" s="28">
        <f t="shared" ref="H77:I77" si="28">H78+H79</f>
        <v>4807.5</v>
      </c>
      <c r="I77" s="28">
        <f t="shared" si="28"/>
        <v>4807.5</v>
      </c>
    </row>
    <row r="78" spans="1:9" ht="98.25" customHeight="1" outlineLevel="7">
      <c r="A78" s="15" t="s">
        <v>19</v>
      </c>
      <c r="B78" s="16" t="s">
        <v>75</v>
      </c>
      <c r="C78" s="16" t="s">
        <v>77</v>
      </c>
      <c r="D78" s="16" t="s">
        <v>98</v>
      </c>
      <c r="E78" s="16" t="s">
        <v>113</v>
      </c>
      <c r="F78" s="16" t="s">
        <v>83</v>
      </c>
      <c r="G78" s="28">
        <v>3277.1</v>
      </c>
      <c r="H78" s="28">
        <v>3277.1</v>
      </c>
      <c r="I78" s="28">
        <v>3277.1</v>
      </c>
    </row>
    <row r="79" spans="1:9" ht="47.25" outlineLevel="7">
      <c r="A79" s="15" t="s">
        <v>24</v>
      </c>
      <c r="B79" s="16" t="s">
        <v>75</v>
      </c>
      <c r="C79" s="16" t="s">
        <v>77</v>
      </c>
      <c r="D79" s="16" t="s">
        <v>98</v>
      </c>
      <c r="E79" s="16" t="s">
        <v>113</v>
      </c>
      <c r="F79" s="16" t="s">
        <v>88</v>
      </c>
      <c r="G79" s="28">
        <v>1530.4</v>
      </c>
      <c r="H79" s="28">
        <v>1530.4</v>
      </c>
      <c r="I79" s="28">
        <v>1530.4</v>
      </c>
    </row>
    <row r="80" spans="1:9" s="2" customFormat="1" ht="47.25" outlineLevel="1">
      <c r="A80" s="11" t="s">
        <v>48</v>
      </c>
      <c r="B80" s="12" t="s">
        <v>75</v>
      </c>
      <c r="C80" s="12" t="s">
        <v>114</v>
      </c>
      <c r="D80" s="12"/>
      <c r="E80" s="12"/>
      <c r="F80" s="12"/>
      <c r="G80" s="26">
        <f t="shared" ref="G80:G85" si="29">G81</f>
        <v>490</v>
      </c>
      <c r="H80" s="26">
        <f t="shared" ref="H80:I85" si="30">H81</f>
        <v>490</v>
      </c>
      <c r="I80" s="26">
        <f t="shared" si="30"/>
        <v>490</v>
      </c>
    </row>
    <row r="81" spans="1:9" s="3" customFormat="1" ht="47.25" outlineLevel="2">
      <c r="A81" s="13" t="s">
        <v>49</v>
      </c>
      <c r="B81" s="14" t="s">
        <v>75</v>
      </c>
      <c r="C81" s="14" t="s">
        <v>114</v>
      </c>
      <c r="D81" s="14" t="s">
        <v>115</v>
      </c>
      <c r="E81" s="14"/>
      <c r="F81" s="14"/>
      <c r="G81" s="27">
        <f t="shared" si="29"/>
        <v>490</v>
      </c>
      <c r="H81" s="27">
        <f t="shared" si="30"/>
        <v>490</v>
      </c>
      <c r="I81" s="27">
        <f t="shared" si="30"/>
        <v>490</v>
      </c>
    </row>
    <row r="82" spans="1:9" ht="47.25" outlineLevel="3">
      <c r="A82" s="15" t="s">
        <v>15</v>
      </c>
      <c r="B82" s="16" t="s">
        <v>75</v>
      </c>
      <c r="C82" s="16" t="s">
        <v>114</v>
      </c>
      <c r="D82" s="16" t="s">
        <v>115</v>
      </c>
      <c r="E82" s="16" t="s">
        <v>79</v>
      </c>
      <c r="F82" s="16" t="s">
        <v>76</v>
      </c>
      <c r="G82" s="28">
        <f t="shared" si="29"/>
        <v>490</v>
      </c>
      <c r="H82" s="28">
        <f t="shared" si="30"/>
        <v>490</v>
      </c>
      <c r="I82" s="28">
        <f t="shared" si="30"/>
        <v>490</v>
      </c>
    </row>
    <row r="83" spans="1:9" ht="78.75" outlineLevel="4">
      <c r="A83" s="15" t="s">
        <v>36</v>
      </c>
      <c r="B83" s="16" t="s">
        <v>75</v>
      </c>
      <c r="C83" s="16" t="s">
        <v>114</v>
      </c>
      <c r="D83" s="16" t="s">
        <v>115</v>
      </c>
      <c r="E83" s="16" t="s">
        <v>100</v>
      </c>
      <c r="F83" s="16" t="s">
        <v>76</v>
      </c>
      <c r="G83" s="28">
        <f t="shared" si="29"/>
        <v>490</v>
      </c>
      <c r="H83" s="28">
        <f t="shared" si="30"/>
        <v>490</v>
      </c>
      <c r="I83" s="28">
        <f t="shared" si="30"/>
        <v>490</v>
      </c>
    </row>
    <row r="84" spans="1:9" ht="31.5" outlineLevel="5">
      <c r="A84" s="15" t="s">
        <v>50</v>
      </c>
      <c r="B84" s="16" t="s">
        <v>75</v>
      </c>
      <c r="C84" s="16" t="s">
        <v>114</v>
      </c>
      <c r="D84" s="16" t="s">
        <v>115</v>
      </c>
      <c r="E84" s="16" t="s">
        <v>116</v>
      </c>
      <c r="F84" s="16" t="s">
        <v>76</v>
      </c>
      <c r="G84" s="28">
        <f t="shared" si="29"/>
        <v>490</v>
      </c>
      <c r="H84" s="28">
        <f t="shared" si="30"/>
        <v>490</v>
      </c>
      <c r="I84" s="28">
        <f t="shared" si="30"/>
        <v>490</v>
      </c>
    </row>
    <row r="85" spans="1:9" ht="31.5" outlineLevel="6">
      <c r="A85" s="15" t="s">
        <v>51</v>
      </c>
      <c r="B85" s="16" t="s">
        <v>75</v>
      </c>
      <c r="C85" s="16" t="s">
        <v>114</v>
      </c>
      <c r="D85" s="16" t="s">
        <v>115</v>
      </c>
      <c r="E85" s="16" t="s">
        <v>117</v>
      </c>
      <c r="F85" s="16" t="s">
        <v>76</v>
      </c>
      <c r="G85" s="28">
        <f t="shared" si="29"/>
        <v>490</v>
      </c>
      <c r="H85" s="28">
        <f t="shared" si="30"/>
        <v>490</v>
      </c>
      <c r="I85" s="28">
        <f t="shared" si="30"/>
        <v>490</v>
      </c>
    </row>
    <row r="86" spans="1:9" ht="31.5" outlineLevel="7">
      <c r="A86" s="15" t="s">
        <v>31</v>
      </c>
      <c r="B86" s="16" t="s">
        <v>75</v>
      </c>
      <c r="C86" s="16" t="s">
        <v>114</v>
      </c>
      <c r="D86" s="16" t="s">
        <v>115</v>
      </c>
      <c r="E86" s="16" t="s">
        <v>117</v>
      </c>
      <c r="F86" s="16" t="s">
        <v>95</v>
      </c>
      <c r="G86" s="28">
        <v>490</v>
      </c>
      <c r="H86" s="28">
        <v>490</v>
      </c>
      <c r="I86" s="28">
        <v>490</v>
      </c>
    </row>
    <row r="87" spans="1:9" s="2" customFormat="1" outlineLevel="1">
      <c r="A87" s="11" t="s">
        <v>52</v>
      </c>
      <c r="B87" s="12" t="s">
        <v>75</v>
      </c>
      <c r="C87" s="12" t="s">
        <v>84</v>
      </c>
      <c r="D87" s="12"/>
      <c r="E87" s="12"/>
      <c r="F87" s="12"/>
      <c r="G87" s="26">
        <f>G88</f>
        <v>4342.3</v>
      </c>
      <c r="H87" s="26">
        <f t="shared" ref="H87:I87" si="31">H88</f>
        <v>4342.3</v>
      </c>
      <c r="I87" s="26">
        <f t="shared" si="31"/>
        <v>4175.6000000000004</v>
      </c>
    </row>
    <row r="88" spans="1:9" s="3" customFormat="1" ht="31.5" outlineLevel="2">
      <c r="A88" s="13" t="s">
        <v>53</v>
      </c>
      <c r="B88" s="14" t="s">
        <v>75</v>
      </c>
      <c r="C88" s="14" t="s">
        <v>84</v>
      </c>
      <c r="D88" s="14" t="s">
        <v>118</v>
      </c>
      <c r="E88" s="14"/>
      <c r="F88" s="14"/>
      <c r="G88" s="27">
        <f>G89+G100</f>
        <v>4342.3</v>
      </c>
      <c r="H88" s="27">
        <f t="shared" ref="H88:I88" si="32">H89+H100</f>
        <v>4342.3</v>
      </c>
      <c r="I88" s="27">
        <f t="shared" si="32"/>
        <v>4175.6000000000004</v>
      </c>
    </row>
    <row r="89" spans="1:9" ht="47.25" outlineLevel="3">
      <c r="A89" s="15" t="s">
        <v>15</v>
      </c>
      <c r="B89" s="16" t="s">
        <v>75</v>
      </c>
      <c r="C89" s="16" t="s">
        <v>84</v>
      </c>
      <c r="D89" s="16" t="s">
        <v>118</v>
      </c>
      <c r="E89" s="16" t="s">
        <v>79</v>
      </c>
      <c r="F89" s="16" t="s">
        <v>76</v>
      </c>
      <c r="G89" s="28">
        <f>G90+G96</f>
        <v>4042.3</v>
      </c>
      <c r="H89" s="28">
        <f t="shared" ref="H89:I89" si="33">H90+H96</f>
        <v>4042.3</v>
      </c>
      <c r="I89" s="28">
        <f t="shared" si="33"/>
        <v>3875.6</v>
      </c>
    </row>
    <row r="90" spans="1:9" ht="63" outlineLevel="4">
      <c r="A90" s="15" t="s">
        <v>16</v>
      </c>
      <c r="B90" s="16" t="s">
        <v>75</v>
      </c>
      <c r="C90" s="16" t="s">
        <v>84</v>
      </c>
      <c r="D90" s="16" t="s">
        <v>118</v>
      </c>
      <c r="E90" s="16" t="s">
        <v>80</v>
      </c>
      <c r="F90" s="16" t="s">
        <v>76</v>
      </c>
      <c r="G90" s="28">
        <f>G91</f>
        <v>1166.7</v>
      </c>
      <c r="H90" s="28">
        <f t="shared" ref="H90:I90" si="34">H91</f>
        <v>1166.7</v>
      </c>
      <c r="I90" s="28">
        <f t="shared" si="34"/>
        <v>1000</v>
      </c>
    </row>
    <row r="91" spans="1:9" ht="31.5" outlineLevel="5">
      <c r="A91" s="15" t="s">
        <v>17</v>
      </c>
      <c r="B91" s="16" t="s">
        <v>75</v>
      </c>
      <c r="C91" s="16" t="s">
        <v>84</v>
      </c>
      <c r="D91" s="16" t="s">
        <v>118</v>
      </c>
      <c r="E91" s="16" t="s">
        <v>81</v>
      </c>
      <c r="F91" s="16" t="s">
        <v>76</v>
      </c>
      <c r="G91" s="28">
        <f>G92+G94</f>
        <v>1166.7</v>
      </c>
      <c r="H91" s="28">
        <f t="shared" ref="H91:I91" si="35">H92+H94</f>
        <v>1166.7</v>
      </c>
      <c r="I91" s="28">
        <f t="shared" si="35"/>
        <v>1000</v>
      </c>
    </row>
    <row r="92" spans="1:9" ht="47.25" outlineLevel="6">
      <c r="A92" s="15" t="s">
        <v>54</v>
      </c>
      <c r="B92" s="16" t="s">
        <v>75</v>
      </c>
      <c r="C92" s="16" t="s">
        <v>84</v>
      </c>
      <c r="D92" s="16" t="s">
        <v>118</v>
      </c>
      <c r="E92" s="16" t="s">
        <v>119</v>
      </c>
      <c r="F92" s="16" t="s">
        <v>76</v>
      </c>
      <c r="G92" s="28">
        <f>G93</f>
        <v>700</v>
      </c>
      <c r="H92" s="28">
        <f t="shared" ref="H92:I92" si="36">H93</f>
        <v>700</v>
      </c>
      <c r="I92" s="28">
        <f t="shared" si="36"/>
        <v>600</v>
      </c>
    </row>
    <row r="93" spans="1:9" ht="47.25" outlineLevel="7">
      <c r="A93" s="15" t="s">
        <v>24</v>
      </c>
      <c r="B93" s="16" t="s">
        <v>75</v>
      </c>
      <c r="C93" s="16" t="s">
        <v>84</v>
      </c>
      <c r="D93" s="16" t="s">
        <v>118</v>
      </c>
      <c r="E93" s="16" t="s">
        <v>119</v>
      </c>
      <c r="F93" s="16" t="s">
        <v>88</v>
      </c>
      <c r="G93" s="28">
        <v>700</v>
      </c>
      <c r="H93" s="28">
        <v>700</v>
      </c>
      <c r="I93" s="28">
        <v>600</v>
      </c>
    </row>
    <row r="94" spans="1:9" ht="47.25" outlineLevel="6">
      <c r="A94" s="15" t="s">
        <v>54</v>
      </c>
      <c r="B94" s="16" t="s">
        <v>75</v>
      </c>
      <c r="C94" s="16" t="s">
        <v>84</v>
      </c>
      <c r="D94" s="16" t="s">
        <v>118</v>
      </c>
      <c r="E94" s="16" t="s">
        <v>120</v>
      </c>
      <c r="F94" s="16" t="s">
        <v>76</v>
      </c>
      <c r="G94" s="28">
        <f>G95</f>
        <v>466.7</v>
      </c>
      <c r="H94" s="28">
        <f t="shared" ref="H94:I94" si="37">H95</f>
        <v>466.7</v>
      </c>
      <c r="I94" s="28">
        <f t="shared" si="37"/>
        <v>400</v>
      </c>
    </row>
    <row r="95" spans="1:9" ht="47.25" outlineLevel="7">
      <c r="A95" s="15" t="s">
        <v>24</v>
      </c>
      <c r="B95" s="16" t="s">
        <v>75</v>
      </c>
      <c r="C95" s="16" t="s">
        <v>84</v>
      </c>
      <c r="D95" s="16" t="s">
        <v>118</v>
      </c>
      <c r="E95" s="16" t="s">
        <v>120</v>
      </c>
      <c r="F95" s="16" t="s">
        <v>88</v>
      </c>
      <c r="G95" s="28">
        <v>466.7</v>
      </c>
      <c r="H95" s="28">
        <v>466.7</v>
      </c>
      <c r="I95" s="28">
        <v>400</v>
      </c>
    </row>
    <row r="96" spans="1:9" ht="64.150000000000006" customHeight="1" outlineLevel="4">
      <c r="A96" s="15" t="s">
        <v>36</v>
      </c>
      <c r="B96" s="16" t="s">
        <v>75</v>
      </c>
      <c r="C96" s="16" t="s">
        <v>84</v>
      </c>
      <c r="D96" s="16" t="s">
        <v>118</v>
      </c>
      <c r="E96" s="16" t="s">
        <v>100</v>
      </c>
      <c r="F96" s="16" t="s">
        <v>76</v>
      </c>
      <c r="G96" s="28">
        <f>G97</f>
        <v>2875.6</v>
      </c>
      <c r="H96" s="28">
        <f t="shared" ref="H96:I98" si="38">H97</f>
        <v>2875.6</v>
      </c>
      <c r="I96" s="28">
        <f t="shared" si="38"/>
        <v>2875.6</v>
      </c>
    </row>
    <row r="97" spans="1:9" ht="47.25" outlineLevel="5">
      <c r="A97" s="15" t="s">
        <v>44</v>
      </c>
      <c r="B97" s="16" t="s">
        <v>75</v>
      </c>
      <c r="C97" s="16" t="s">
        <v>84</v>
      </c>
      <c r="D97" s="16" t="s">
        <v>118</v>
      </c>
      <c r="E97" s="16" t="s">
        <v>108</v>
      </c>
      <c r="F97" s="16" t="s">
        <v>76</v>
      </c>
      <c r="G97" s="28">
        <f>G98</f>
        <v>2875.6</v>
      </c>
      <c r="H97" s="28">
        <f t="shared" si="38"/>
        <v>2875.6</v>
      </c>
      <c r="I97" s="28">
        <f t="shared" si="38"/>
        <v>2875.6</v>
      </c>
    </row>
    <row r="98" spans="1:9" ht="47.25" outlineLevel="6">
      <c r="A98" s="15" t="s">
        <v>45</v>
      </c>
      <c r="B98" s="16" t="s">
        <v>75</v>
      </c>
      <c r="C98" s="16" t="s">
        <v>84</v>
      </c>
      <c r="D98" s="16" t="s">
        <v>118</v>
      </c>
      <c r="E98" s="16" t="s">
        <v>109</v>
      </c>
      <c r="F98" s="16" t="s">
        <v>76</v>
      </c>
      <c r="G98" s="28">
        <f>G99</f>
        <v>2875.6</v>
      </c>
      <c r="H98" s="28">
        <f t="shared" si="38"/>
        <v>2875.6</v>
      </c>
      <c r="I98" s="28">
        <f t="shared" si="38"/>
        <v>2875.6</v>
      </c>
    </row>
    <row r="99" spans="1:9" ht="48.75" customHeight="1" outlineLevel="7">
      <c r="A99" s="15" t="s">
        <v>55</v>
      </c>
      <c r="B99" s="16" t="s">
        <v>75</v>
      </c>
      <c r="C99" s="16" t="s">
        <v>84</v>
      </c>
      <c r="D99" s="16" t="s">
        <v>118</v>
      </c>
      <c r="E99" s="16" t="s">
        <v>109</v>
      </c>
      <c r="F99" s="16" t="s">
        <v>121</v>
      </c>
      <c r="G99" s="28">
        <v>2875.6</v>
      </c>
      <c r="H99" s="28">
        <v>2875.6</v>
      </c>
      <c r="I99" s="28">
        <v>2875.6</v>
      </c>
    </row>
    <row r="100" spans="1:9" ht="63" outlineLevel="3">
      <c r="A100" s="15" t="s">
        <v>56</v>
      </c>
      <c r="B100" s="16" t="s">
        <v>75</v>
      </c>
      <c r="C100" s="16" t="s">
        <v>84</v>
      </c>
      <c r="D100" s="16" t="s">
        <v>118</v>
      </c>
      <c r="E100" s="16" t="s">
        <v>122</v>
      </c>
      <c r="F100" s="16" t="s">
        <v>76</v>
      </c>
      <c r="G100" s="28">
        <f>G102</f>
        <v>300</v>
      </c>
      <c r="H100" s="28">
        <f t="shared" ref="H100:I100" si="39">H102</f>
        <v>300</v>
      </c>
      <c r="I100" s="28">
        <f t="shared" si="39"/>
        <v>300</v>
      </c>
    </row>
    <row r="101" spans="1:9" hidden="1" outlineLevel="5">
      <c r="A101" s="15"/>
      <c r="B101" s="16"/>
      <c r="C101" s="16"/>
      <c r="D101" s="16"/>
      <c r="E101" s="16"/>
      <c r="F101" s="16"/>
      <c r="G101" s="28"/>
      <c r="H101" s="28"/>
      <c r="I101" s="28"/>
    </row>
    <row r="102" spans="1:9" ht="47.25" outlineLevel="6">
      <c r="A102" s="15" t="s">
        <v>57</v>
      </c>
      <c r="B102" s="16" t="s">
        <v>75</v>
      </c>
      <c r="C102" s="16" t="s">
        <v>84</v>
      </c>
      <c r="D102" s="16" t="s">
        <v>118</v>
      </c>
      <c r="E102" s="16" t="s">
        <v>123</v>
      </c>
      <c r="F102" s="16" t="s">
        <v>76</v>
      </c>
      <c r="G102" s="28">
        <f>G103</f>
        <v>300</v>
      </c>
      <c r="H102" s="28">
        <f t="shared" ref="H102:I103" si="40">H103</f>
        <v>300</v>
      </c>
      <c r="I102" s="28">
        <f t="shared" si="40"/>
        <v>300</v>
      </c>
    </row>
    <row r="103" spans="1:9" ht="78.75" outlineLevel="7">
      <c r="A103" s="15" t="s">
        <v>58</v>
      </c>
      <c r="B103" s="16" t="s">
        <v>75</v>
      </c>
      <c r="C103" s="16" t="s">
        <v>84</v>
      </c>
      <c r="D103" s="16" t="s">
        <v>118</v>
      </c>
      <c r="E103" s="16" t="s">
        <v>124</v>
      </c>
      <c r="F103" s="16" t="s">
        <v>76</v>
      </c>
      <c r="G103" s="28">
        <f>G104</f>
        <v>300</v>
      </c>
      <c r="H103" s="28">
        <f t="shared" si="40"/>
        <v>300</v>
      </c>
      <c r="I103" s="28">
        <f t="shared" si="40"/>
        <v>300</v>
      </c>
    </row>
    <row r="104" spans="1:9" s="2" customFormat="1" outlineLevel="1">
      <c r="A104" s="15" t="s">
        <v>39</v>
      </c>
      <c r="B104" s="16" t="s">
        <v>75</v>
      </c>
      <c r="C104" s="16" t="s">
        <v>84</v>
      </c>
      <c r="D104" s="16" t="s">
        <v>118</v>
      </c>
      <c r="E104" s="16" t="s">
        <v>124</v>
      </c>
      <c r="F104" s="16" t="s">
        <v>103</v>
      </c>
      <c r="G104" s="28">
        <v>300</v>
      </c>
      <c r="H104" s="28">
        <v>300</v>
      </c>
      <c r="I104" s="28">
        <v>300</v>
      </c>
    </row>
    <row r="105" spans="1:9" s="3" customFormat="1" outlineLevel="2">
      <c r="A105" s="11" t="s">
        <v>59</v>
      </c>
      <c r="B105" s="12" t="s">
        <v>75</v>
      </c>
      <c r="C105" s="12" t="s">
        <v>125</v>
      </c>
      <c r="D105" s="12"/>
      <c r="E105" s="12"/>
      <c r="F105" s="12"/>
      <c r="G105" s="26">
        <f>G106+G113</f>
        <v>5607</v>
      </c>
      <c r="H105" s="26">
        <f t="shared" ref="H105:I105" si="41">H106+H113</f>
        <v>5607</v>
      </c>
      <c r="I105" s="26">
        <f t="shared" si="41"/>
        <v>5607</v>
      </c>
    </row>
    <row r="106" spans="1:9" outlineLevel="3">
      <c r="A106" s="13" t="s">
        <v>60</v>
      </c>
      <c r="B106" s="14" t="s">
        <v>75</v>
      </c>
      <c r="C106" s="14" t="s">
        <v>125</v>
      </c>
      <c r="D106" s="14" t="s">
        <v>77</v>
      </c>
      <c r="E106" s="14"/>
      <c r="F106" s="14"/>
      <c r="G106" s="27">
        <f>G107</f>
        <v>5000</v>
      </c>
      <c r="H106" s="27">
        <f t="shared" ref="H106:I106" si="42">H107</f>
        <v>5000</v>
      </c>
      <c r="I106" s="27">
        <f t="shared" si="42"/>
        <v>5000</v>
      </c>
    </row>
    <row r="107" spans="1:9" ht="47.25" outlineLevel="5">
      <c r="A107" s="15" t="s">
        <v>26</v>
      </c>
      <c r="B107" s="16" t="s">
        <v>75</v>
      </c>
      <c r="C107" s="16" t="s">
        <v>125</v>
      </c>
      <c r="D107" s="16" t="s">
        <v>77</v>
      </c>
      <c r="E107" s="16" t="s">
        <v>90</v>
      </c>
      <c r="F107" s="16" t="s">
        <v>76</v>
      </c>
      <c r="G107" s="28">
        <f>G109</f>
        <v>5000</v>
      </c>
      <c r="H107" s="28">
        <f t="shared" ref="H107:I107" si="43">H109</f>
        <v>5000</v>
      </c>
      <c r="I107" s="28">
        <f t="shared" si="43"/>
        <v>5000</v>
      </c>
    </row>
    <row r="108" spans="1:9" hidden="1" outlineLevel="6">
      <c r="A108" s="15"/>
      <c r="B108" s="16"/>
      <c r="C108" s="16"/>
      <c r="D108" s="16"/>
      <c r="E108" s="16"/>
      <c r="F108" s="16"/>
      <c r="G108" s="28"/>
      <c r="H108" s="28"/>
      <c r="I108" s="28"/>
    </row>
    <row r="109" spans="1:9" ht="31.5" outlineLevel="7">
      <c r="A109" s="15" t="s">
        <v>29</v>
      </c>
      <c r="B109" s="16" t="s">
        <v>75</v>
      </c>
      <c r="C109" s="16" t="s">
        <v>125</v>
      </c>
      <c r="D109" s="16" t="s">
        <v>77</v>
      </c>
      <c r="E109" s="16" t="s">
        <v>93</v>
      </c>
      <c r="F109" s="16" t="s">
        <v>76</v>
      </c>
      <c r="G109" s="28">
        <f>G110</f>
        <v>5000</v>
      </c>
      <c r="H109" s="28">
        <f t="shared" ref="H109:I109" si="44">H110</f>
        <v>5000</v>
      </c>
      <c r="I109" s="28">
        <f t="shared" si="44"/>
        <v>5000</v>
      </c>
    </row>
    <row r="110" spans="1:9" ht="47.25" outlineLevel="7">
      <c r="A110" s="15" t="s">
        <v>61</v>
      </c>
      <c r="B110" s="16" t="s">
        <v>75</v>
      </c>
      <c r="C110" s="16" t="s">
        <v>125</v>
      </c>
      <c r="D110" s="16" t="s">
        <v>77</v>
      </c>
      <c r="E110" s="16" t="s">
        <v>126</v>
      </c>
      <c r="F110" s="16" t="s">
        <v>76</v>
      </c>
      <c r="G110" s="28">
        <f>G111+G112</f>
        <v>5000</v>
      </c>
      <c r="H110" s="28">
        <f t="shared" ref="H110:I110" si="45">H111+H112</f>
        <v>5000</v>
      </c>
      <c r="I110" s="28">
        <f t="shared" si="45"/>
        <v>5000</v>
      </c>
    </row>
    <row r="111" spans="1:9" s="3" customFormat="1" ht="47.25" outlineLevel="2">
      <c r="A111" s="15" t="s">
        <v>24</v>
      </c>
      <c r="B111" s="16" t="s">
        <v>75</v>
      </c>
      <c r="C111" s="16" t="s">
        <v>125</v>
      </c>
      <c r="D111" s="16" t="s">
        <v>77</v>
      </c>
      <c r="E111" s="16" t="s">
        <v>126</v>
      </c>
      <c r="F111" s="16" t="s">
        <v>88</v>
      </c>
      <c r="G111" s="28">
        <v>50</v>
      </c>
      <c r="H111" s="28">
        <v>50</v>
      </c>
      <c r="I111" s="28">
        <v>50</v>
      </c>
    </row>
    <row r="112" spans="1:9" ht="31.5" outlineLevel="3">
      <c r="A112" s="15" t="s">
        <v>31</v>
      </c>
      <c r="B112" s="16" t="s">
        <v>75</v>
      </c>
      <c r="C112" s="16" t="s">
        <v>125</v>
      </c>
      <c r="D112" s="16" t="s">
        <v>77</v>
      </c>
      <c r="E112" s="16" t="s">
        <v>126</v>
      </c>
      <c r="F112" s="16" t="s">
        <v>95</v>
      </c>
      <c r="G112" s="28">
        <v>4950</v>
      </c>
      <c r="H112" s="28">
        <v>4950</v>
      </c>
      <c r="I112" s="28">
        <v>4950</v>
      </c>
    </row>
    <row r="113" spans="1:9" outlineLevel="5">
      <c r="A113" s="13" t="s">
        <v>62</v>
      </c>
      <c r="B113" s="14" t="s">
        <v>75</v>
      </c>
      <c r="C113" s="14" t="s">
        <v>125</v>
      </c>
      <c r="D113" s="14" t="s">
        <v>114</v>
      </c>
      <c r="E113" s="14"/>
      <c r="F113" s="14"/>
      <c r="G113" s="27">
        <f>G114</f>
        <v>607</v>
      </c>
      <c r="H113" s="27">
        <f t="shared" ref="H113:I113" si="46">H114</f>
        <v>607</v>
      </c>
      <c r="I113" s="27">
        <f t="shared" si="46"/>
        <v>607</v>
      </c>
    </row>
    <row r="114" spans="1:9" ht="78.75" outlineLevel="6">
      <c r="A114" s="15" t="s">
        <v>47</v>
      </c>
      <c r="B114" s="16" t="s">
        <v>75</v>
      </c>
      <c r="C114" s="16" t="s">
        <v>125</v>
      </c>
      <c r="D114" s="16" t="s">
        <v>114</v>
      </c>
      <c r="E114" s="16" t="s">
        <v>111</v>
      </c>
      <c r="F114" s="16" t="s">
        <v>76</v>
      </c>
      <c r="G114" s="28">
        <f>G116</f>
        <v>607</v>
      </c>
      <c r="H114" s="28">
        <f t="shared" ref="H114:I114" si="47">H116</f>
        <v>607</v>
      </c>
      <c r="I114" s="28">
        <f t="shared" si="47"/>
        <v>607</v>
      </c>
    </row>
    <row r="115" spans="1:9" hidden="1" outlineLevel="7">
      <c r="A115" s="15"/>
      <c r="B115" s="16"/>
      <c r="C115" s="16"/>
      <c r="D115" s="16"/>
      <c r="E115" s="16"/>
      <c r="F115" s="16"/>
      <c r="G115" s="28"/>
      <c r="H115" s="28"/>
      <c r="I115" s="28"/>
    </row>
    <row r="116" spans="1:9" ht="47.25" outlineLevel="6" collapsed="1">
      <c r="A116" s="15" t="s">
        <v>63</v>
      </c>
      <c r="B116" s="16" t="s">
        <v>75</v>
      </c>
      <c r="C116" s="16" t="s">
        <v>125</v>
      </c>
      <c r="D116" s="16" t="s">
        <v>114</v>
      </c>
      <c r="E116" s="16" t="s">
        <v>127</v>
      </c>
      <c r="F116" s="16" t="s">
        <v>76</v>
      </c>
      <c r="G116" s="28">
        <f>G117+G120+G123+G126+G128</f>
        <v>607</v>
      </c>
      <c r="H116" s="28">
        <f t="shared" ref="H116:I116" si="48">H117+H120+H123+H126+H128</f>
        <v>607</v>
      </c>
      <c r="I116" s="28">
        <f t="shared" si="48"/>
        <v>607</v>
      </c>
    </row>
    <row r="117" spans="1:9" ht="31.5" outlineLevel="7">
      <c r="A117" s="15" t="s">
        <v>64</v>
      </c>
      <c r="B117" s="16" t="s">
        <v>75</v>
      </c>
      <c r="C117" s="16" t="s">
        <v>125</v>
      </c>
      <c r="D117" s="16" t="s">
        <v>114</v>
      </c>
      <c r="E117" s="16" t="s">
        <v>128</v>
      </c>
      <c r="F117" s="16" t="s">
        <v>76</v>
      </c>
      <c r="G117" s="28">
        <f>G118+G119</f>
        <v>209.39999999999998</v>
      </c>
      <c r="H117" s="28">
        <f t="shared" ref="H117:I117" si="49">H118+H119</f>
        <v>209.39999999999998</v>
      </c>
      <c r="I117" s="28">
        <f t="shared" si="49"/>
        <v>209.39999999999998</v>
      </c>
    </row>
    <row r="118" spans="1:9" ht="47.25" outlineLevel="5">
      <c r="A118" s="15" t="s">
        <v>24</v>
      </c>
      <c r="B118" s="16" t="s">
        <v>75</v>
      </c>
      <c r="C118" s="16" t="s">
        <v>125</v>
      </c>
      <c r="D118" s="16" t="s">
        <v>114</v>
      </c>
      <c r="E118" s="16" t="s">
        <v>128</v>
      </c>
      <c r="F118" s="16" t="s">
        <v>88</v>
      </c>
      <c r="G118" s="28">
        <v>3.2</v>
      </c>
      <c r="H118" s="28">
        <v>3.2</v>
      </c>
      <c r="I118" s="28">
        <v>3.2</v>
      </c>
    </row>
    <row r="119" spans="1:9" ht="31.5" outlineLevel="6">
      <c r="A119" s="15" t="s">
        <v>31</v>
      </c>
      <c r="B119" s="16" t="s">
        <v>75</v>
      </c>
      <c r="C119" s="16" t="s">
        <v>125</v>
      </c>
      <c r="D119" s="16" t="s">
        <v>114</v>
      </c>
      <c r="E119" s="16" t="s">
        <v>128</v>
      </c>
      <c r="F119" s="16" t="s">
        <v>95</v>
      </c>
      <c r="G119" s="28">
        <v>206.2</v>
      </c>
      <c r="H119" s="28">
        <v>206.2</v>
      </c>
      <c r="I119" s="28">
        <v>206.2</v>
      </c>
    </row>
    <row r="120" spans="1:9" ht="31.5" outlineLevel="7">
      <c r="A120" s="15" t="s">
        <v>65</v>
      </c>
      <c r="B120" s="16" t="s">
        <v>75</v>
      </c>
      <c r="C120" s="16" t="s">
        <v>125</v>
      </c>
      <c r="D120" s="16" t="s">
        <v>114</v>
      </c>
      <c r="E120" s="16" t="s">
        <v>129</v>
      </c>
      <c r="F120" s="16" t="s">
        <v>76</v>
      </c>
      <c r="G120" s="28">
        <f>G121+G122</f>
        <v>157.6</v>
      </c>
      <c r="H120" s="28">
        <f t="shared" ref="H120:I120" si="50">H121+H122</f>
        <v>157.6</v>
      </c>
      <c r="I120" s="28">
        <f t="shared" si="50"/>
        <v>157.6</v>
      </c>
    </row>
    <row r="121" spans="1:9" ht="47.25" outlineLevel="7">
      <c r="A121" s="15" t="s">
        <v>24</v>
      </c>
      <c r="B121" s="16" t="s">
        <v>75</v>
      </c>
      <c r="C121" s="16" t="s">
        <v>125</v>
      </c>
      <c r="D121" s="16" t="s">
        <v>114</v>
      </c>
      <c r="E121" s="16" t="s">
        <v>129</v>
      </c>
      <c r="F121" s="16" t="s">
        <v>88</v>
      </c>
      <c r="G121" s="28">
        <v>1.6</v>
      </c>
      <c r="H121" s="28">
        <v>1.6</v>
      </c>
      <c r="I121" s="28">
        <v>1.6</v>
      </c>
    </row>
    <row r="122" spans="1:9" ht="31.5" outlineLevel="6">
      <c r="A122" s="15" t="s">
        <v>31</v>
      </c>
      <c r="B122" s="16" t="s">
        <v>75</v>
      </c>
      <c r="C122" s="16" t="s">
        <v>125</v>
      </c>
      <c r="D122" s="16" t="s">
        <v>114</v>
      </c>
      <c r="E122" s="16" t="s">
        <v>129</v>
      </c>
      <c r="F122" s="16" t="s">
        <v>95</v>
      </c>
      <c r="G122" s="28">
        <v>156</v>
      </c>
      <c r="H122" s="28">
        <v>156</v>
      </c>
      <c r="I122" s="28">
        <v>156</v>
      </c>
    </row>
    <row r="123" spans="1:9" ht="31.5" outlineLevel="7">
      <c r="A123" s="15" t="s">
        <v>66</v>
      </c>
      <c r="B123" s="16" t="s">
        <v>75</v>
      </c>
      <c r="C123" s="16" t="s">
        <v>125</v>
      </c>
      <c r="D123" s="16" t="s">
        <v>114</v>
      </c>
      <c r="E123" s="16" t="s">
        <v>130</v>
      </c>
      <c r="F123" s="16" t="s">
        <v>76</v>
      </c>
      <c r="G123" s="28">
        <f>G124+G125</f>
        <v>180</v>
      </c>
      <c r="H123" s="28">
        <f t="shared" ref="H123:I123" si="51">H124+H125</f>
        <v>180</v>
      </c>
      <c r="I123" s="28">
        <f t="shared" si="51"/>
        <v>180</v>
      </c>
    </row>
    <row r="124" spans="1:9" ht="47.25" outlineLevel="7">
      <c r="A124" s="15" t="s">
        <v>24</v>
      </c>
      <c r="B124" s="16" t="s">
        <v>75</v>
      </c>
      <c r="C124" s="16" t="s">
        <v>125</v>
      </c>
      <c r="D124" s="16" t="s">
        <v>114</v>
      </c>
      <c r="E124" s="16" t="s">
        <v>130</v>
      </c>
      <c r="F124" s="16" t="s">
        <v>88</v>
      </c>
      <c r="G124" s="28">
        <v>2</v>
      </c>
      <c r="H124" s="28">
        <v>2</v>
      </c>
      <c r="I124" s="28">
        <v>2</v>
      </c>
    </row>
    <row r="125" spans="1:9" ht="31.5" outlineLevel="6">
      <c r="A125" s="15" t="s">
        <v>31</v>
      </c>
      <c r="B125" s="16" t="s">
        <v>75</v>
      </c>
      <c r="C125" s="16" t="s">
        <v>125</v>
      </c>
      <c r="D125" s="16" t="s">
        <v>114</v>
      </c>
      <c r="E125" s="16" t="s">
        <v>130</v>
      </c>
      <c r="F125" s="16" t="s">
        <v>95</v>
      </c>
      <c r="G125" s="28">
        <v>178</v>
      </c>
      <c r="H125" s="28">
        <v>178</v>
      </c>
      <c r="I125" s="28">
        <v>178</v>
      </c>
    </row>
    <row r="126" spans="1:9" ht="31.5" outlineLevel="7">
      <c r="A126" s="15" t="s">
        <v>67</v>
      </c>
      <c r="B126" s="16" t="s">
        <v>75</v>
      </c>
      <c r="C126" s="16" t="s">
        <v>125</v>
      </c>
      <c r="D126" s="16" t="s">
        <v>114</v>
      </c>
      <c r="E126" s="16" t="s">
        <v>131</v>
      </c>
      <c r="F126" s="16" t="s">
        <v>76</v>
      </c>
      <c r="G126" s="28">
        <f>G127</f>
        <v>58</v>
      </c>
      <c r="H126" s="28">
        <f t="shared" ref="H126:I126" si="52">H127</f>
        <v>50</v>
      </c>
      <c r="I126" s="28">
        <f t="shared" si="52"/>
        <v>50</v>
      </c>
    </row>
    <row r="127" spans="1:9" ht="31.5" outlineLevel="7">
      <c r="A127" s="15" t="s">
        <v>31</v>
      </c>
      <c r="B127" s="16" t="s">
        <v>75</v>
      </c>
      <c r="C127" s="16" t="s">
        <v>125</v>
      </c>
      <c r="D127" s="16" t="s">
        <v>114</v>
      </c>
      <c r="E127" s="16" t="s">
        <v>131</v>
      </c>
      <c r="F127" s="16" t="s">
        <v>95</v>
      </c>
      <c r="G127" s="28">
        <f>50+8</f>
        <v>58</v>
      </c>
      <c r="H127" s="28">
        <v>50</v>
      </c>
      <c r="I127" s="28">
        <v>50</v>
      </c>
    </row>
    <row r="128" spans="1:9" ht="31.5" outlineLevel="6">
      <c r="A128" s="15" t="s">
        <v>68</v>
      </c>
      <c r="B128" s="16" t="s">
        <v>75</v>
      </c>
      <c r="C128" s="16" t="s">
        <v>125</v>
      </c>
      <c r="D128" s="16" t="s">
        <v>114</v>
      </c>
      <c r="E128" s="16" t="s">
        <v>132</v>
      </c>
      <c r="F128" s="16" t="s">
        <v>76</v>
      </c>
      <c r="G128" s="28">
        <f>G129</f>
        <v>2</v>
      </c>
      <c r="H128" s="28">
        <f t="shared" ref="H128:I128" si="53">H129</f>
        <v>10</v>
      </c>
      <c r="I128" s="28">
        <f t="shared" si="53"/>
        <v>10</v>
      </c>
    </row>
    <row r="129" spans="1:9" ht="31.5" outlineLevel="7">
      <c r="A129" s="15" t="s">
        <v>31</v>
      </c>
      <c r="B129" s="16" t="s">
        <v>75</v>
      </c>
      <c r="C129" s="16" t="s">
        <v>125</v>
      </c>
      <c r="D129" s="16" t="s">
        <v>114</v>
      </c>
      <c r="E129" s="16" t="s">
        <v>132</v>
      </c>
      <c r="F129" s="16" t="s">
        <v>95</v>
      </c>
      <c r="G129" s="28">
        <f>10-8</f>
        <v>2</v>
      </c>
      <c r="H129" s="28">
        <v>10</v>
      </c>
      <c r="I129" s="28">
        <v>10</v>
      </c>
    </row>
    <row r="130" spans="1:9" ht="18.75" customHeight="1" outlineLevel="6">
      <c r="A130" s="11" t="s">
        <v>69</v>
      </c>
      <c r="B130" s="12" t="s">
        <v>75</v>
      </c>
      <c r="C130" s="12" t="s">
        <v>118</v>
      </c>
      <c r="D130" s="12"/>
      <c r="E130" s="12"/>
      <c r="F130" s="12"/>
      <c r="G130" s="26">
        <f>G131+G137</f>
        <v>7509.7999999999993</v>
      </c>
      <c r="H130" s="26">
        <f t="shared" ref="H130:I130" si="54">H131+H137</f>
        <v>5203.5</v>
      </c>
      <c r="I130" s="26">
        <f t="shared" si="54"/>
        <v>5203.5</v>
      </c>
    </row>
    <row r="131" spans="1:9" outlineLevel="7">
      <c r="A131" s="13" t="s">
        <v>70</v>
      </c>
      <c r="B131" s="14" t="s">
        <v>75</v>
      </c>
      <c r="C131" s="14" t="s">
        <v>118</v>
      </c>
      <c r="D131" s="14" t="s">
        <v>77</v>
      </c>
      <c r="E131" s="14"/>
      <c r="F131" s="14"/>
      <c r="G131" s="27">
        <f>G132</f>
        <v>3785.0299999999997</v>
      </c>
      <c r="H131" s="27">
        <f t="shared" ref="H131:I135" si="55">H132</f>
        <v>1350.3</v>
      </c>
      <c r="I131" s="27">
        <f t="shared" si="55"/>
        <v>1350.3</v>
      </c>
    </row>
    <row r="132" spans="1:9" s="2" customFormat="1" ht="47.25" outlineLevel="1">
      <c r="A132" s="15" t="s">
        <v>15</v>
      </c>
      <c r="B132" s="16" t="s">
        <v>75</v>
      </c>
      <c r="C132" s="16" t="s">
        <v>118</v>
      </c>
      <c r="D132" s="16" t="s">
        <v>77</v>
      </c>
      <c r="E132" s="16" t="s">
        <v>79</v>
      </c>
      <c r="F132" s="16" t="s">
        <v>76</v>
      </c>
      <c r="G132" s="28">
        <f>G133</f>
        <v>3785.0299999999997</v>
      </c>
      <c r="H132" s="28">
        <f t="shared" si="55"/>
        <v>1350.3</v>
      </c>
      <c r="I132" s="28">
        <f t="shared" si="55"/>
        <v>1350.3</v>
      </c>
    </row>
    <row r="133" spans="1:9" s="3" customFormat="1" ht="31.5" outlineLevel="2">
      <c r="A133" s="15" t="s">
        <v>71</v>
      </c>
      <c r="B133" s="16" t="s">
        <v>75</v>
      </c>
      <c r="C133" s="16" t="s">
        <v>118</v>
      </c>
      <c r="D133" s="16" t="s">
        <v>77</v>
      </c>
      <c r="E133" s="16" t="s">
        <v>133</v>
      </c>
      <c r="F133" s="16" t="s">
        <v>76</v>
      </c>
      <c r="G133" s="28">
        <f>G134</f>
        <v>3785.0299999999997</v>
      </c>
      <c r="H133" s="28">
        <f t="shared" si="55"/>
        <v>1350.3</v>
      </c>
      <c r="I133" s="28">
        <f t="shared" si="55"/>
        <v>1350.3</v>
      </c>
    </row>
    <row r="134" spans="1:9" ht="63" outlineLevel="3">
      <c r="A134" s="15" t="s">
        <v>72</v>
      </c>
      <c r="B134" s="16" t="s">
        <v>75</v>
      </c>
      <c r="C134" s="16" t="s">
        <v>118</v>
      </c>
      <c r="D134" s="16" t="s">
        <v>77</v>
      </c>
      <c r="E134" s="16" t="s">
        <v>134</v>
      </c>
      <c r="F134" s="16" t="s">
        <v>76</v>
      </c>
      <c r="G134" s="28">
        <f>G135</f>
        <v>3785.0299999999997</v>
      </c>
      <c r="H134" s="28">
        <f t="shared" si="55"/>
        <v>1350.3</v>
      </c>
      <c r="I134" s="28">
        <f t="shared" si="55"/>
        <v>1350.3</v>
      </c>
    </row>
    <row r="135" spans="1:9" ht="48" customHeight="1" outlineLevel="4">
      <c r="A135" s="15" t="s">
        <v>73</v>
      </c>
      <c r="B135" s="16" t="s">
        <v>75</v>
      </c>
      <c r="C135" s="16" t="s">
        <v>118</v>
      </c>
      <c r="D135" s="16" t="s">
        <v>77</v>
      </c>
      <c r="E135" s="16" t="s">
        <v>135</v>
      </c>
      <c r="F135" s="16" t="s">
        <v>76</v>
      </c>
      <c r="G135" s="28">
        <f>G136</f>
        <v>3785.0299999999997</v>
      </c>
      <c r="H135" s="28">
        <f t="shared" si="55"/>
        <v>1350.3</v>
      </c>
      <c r="I135" s="28">
        <f t="shared" si="55"/>
        <v>1350.3</v>
      </c>
    </row>
    <row r="136" spans="1:9" ht="48" customHeight="1" outlineLevel="5">
      <c r="A136" s="15" t="s">
        <v>55</v>
      </c>
      <c r="B136" s="16" t="s">
        <v>75</v>
      </c>
      <c r="C136" s="16" t="s">
        <v>118</v>
      </c>
      <c r="D136" s="16" t="s">
        <v>77</v>
      </c>
      <c r="E136" s="16" t="s">
        <v>135</v>
      </c>
      <c r="F136" s="16" t="s">
        <v>121</v>
      </c>
      <c r="G136" s="28">
        <f>1350.3+2434.73</f>
        <v>3785.0299999999997</v>
      </c>
      <c r="H136" s="28">
        <v>1350.3</v>
      </c>
      <c r="I136" s="28">
        <v>1350.3</v>
      </c>
    </row>
    <row r="137" spans="1:9" outlineLevel="6">
      <c r="A137" s="13" t="s">
        <v>74</v>
      </c>
      <c r="B137" s="14" t="s">
        <v>75</v>
      </c>
      <c r="C137" s="14" t="s">
        <v>118</v>
      </c>
      <c r="D137" s="14" t="s">
        <v>78</v>
      </c>
      <c r="E137" s="14"/>
      <c r="F137" s="14"/>
      <c r="G137" s="27">
        <f>G138</f>
        <v>3724.77</v>
      </c>
      <c r="H137" s="27">
        <f t="shared" ref="H137:I141" si="56">H138</f>
        <v>3853.2</v>
      </c>
      <c r="I137" s="27">
        <f t="shared" si="56"/>
        <v>3853.2</v>
      </c>
    </row>
    <row r="138" spans="1:9" ht="47.25" outlineLevel="7">
      <c r="A138" s="15" t="s">
        <v>15</v>
      </c>
      <c r="B138" s="16" t="s">
        <v>75</v>
      </c>
      <c r="C138" s="16" t="s">
        <v>118</v>
      </c>
      <c r="D138" s="16" t="s">
        <v>78</v>
      </c>
      <c r="E138" s="16" t="s">
        <v>79</v>
      </c>
      <c r="F138" s="16" t="s">
        <v>76</v>
      </c>
      <c r="G138" s="28">
        <f>G139</f>
        <v>3724.77</v>
      </c>
      <c r="H138" s="28">
        <f t="shared" si="56"/>
        <v>3853.2</v>
      </c>
      <c r="I138" s="28">
        <f t="shared" si="56"/>
        <v>3853.2</v>
      </c>
    </row>
    <row r="139" spans="1:9" s="3" customFormat="1" ht="31.5" outlineLevel="2">
      <c r="A139" s="15" t="s">
        <v>71</v>
      </c>
      <c r="B139" s="16" t="s">
        <v>75</v>
      </c>
      <c r="C139" s="16" t="s">
        <v>118</v>
      </c>
      <c r="D139" s="16" t="s">
        <v>78</v>
      </c>
      <c r="E139" s="16" t="s">
        <v>133</v>
      </c>
      <c r="F139" s="16" t="s">
        <v>76</v>
      </c>
      <c r="G139" s="28">
        <f>G140</f>
        <v>3724.77</v>
      </c>
      <c r="H139" s="28">
        <f t="shared" si="56"/>
        <v>3853.2</v>
      </c>
      <c r="I139" s="28">
        <f t="shared" si="56"/>
        <v>3853.2</v>
      </c>
    </row>
    <row r="140" spans="1:9" ht="63" outlineLevel="3">
      <c r="A140" s="15" t="s">
        <v>72</v>
      </c>
      <c r="B140" s="16" t="s">
        <v>75</v>
      </c>
      <c r="C140" s="16" t="s">
        <v>118</v>
      </c>
      <c r="D140" s="16" t="s">
        <v>78</v>
      </c>
      <c r="E140" s="16" t="s">
        <v>134</v>
      </c>
      <c r="F140" s="16" t="s">
        <v>76</v>
      </c>
      <c r="G140" s="28">
        <f>G141</f>
        <v>3724.77</v>
      </c>
      <c r="H140" s="28">
        <f t="shared" si="56"/>
        <v>3853.2</v>
      </c>
      <c r="I140" s="28">
        <f t="shared" si="56"/>
        <v>3853.2</v>
      </c>
    </row>
    <row r="141" spans="1:9" ht="46.5" customHeight="1" outlineLevel="4">
      <c r="A141" s="15" t="s">
        <v>73</v>
      </c>
      <c r="B141" s="16" t="s">
        <v>75</v>
      </c>
      <c r="C141" s="16" t="s">
        <v>118</v>
      </c>
      <c r="D141" s="16" t="s">
        <v>78</v>
      </c>
      <c r="E141" s="16" t="s">
        <v>135</v>
      </c>
      <c r="F141" s="16" t="s">
        <v>76</v>
      </c>
      <c r="G141" s="28">
        <f>G142</f>
        <v>3724.77</v>
      </c>
      <c r="H141" s="28">
        <f t="shared" si="56"/>
        <v>3853.2</v>
      </c>
      <c r="I141" s="28">
        <f t="shared" si="56"/>
        <v>3853.2</v>
      </c>
    </row>
    <row r="142" spans="1:9" ht="45.75" customHeight="1" outlineLevel="5">
      <c r="A142" s="15" t="s">
        <v>55</v>
      </c>
      <c r="B142" s="16" t="s">
        <v>75</v>
      </c>
      <c r="C142" s="16" t="s">
        <v>118</v>
      </c>
      <c r="D142" s="16" t="s">
        <v>78</v>
      </c>
      <c r="E142" s="16" t="s">
        <v>135</v>
      </c>
      <c r="F142" s="16" t="s">
        <v>121</v>
      </c>
      <c r="G142" s="28">
        <f>3853.2-128.43</f>
        <v>3724.77</v>
      </c>
      <c r="H142" s="28">
        <v>3853.2</v>
      </c>
      <c r="I142" s="28">
        <v>3853.2</v>
      </c>
    </row>
    <row r="143" spans="1:9" ht="31.5" outlineLevel="6">
      <c r="A143" s="11" t="s">
        <v>136</v>
      </c>
      <c r="B143" s="12" t="s">
        <v>141</v>
      </c>
      <c r="C143" s="12"/>
      <c r="D143" s="12"/>
      <c r="E143" s="12"/>
      <c r="F143" s="12"/>
      <c r="G143" s="26">
        <f>G144</f>
        <v>9490</v>
      </c>
      <c r="H143" s="26">
        <f t="shared" ref="H143:I145" si="57">H144</f>
        <v>0</v>
      </c>
      <c r="I143" s="26">
        <f t="shared" si="57"/>
        <v>0</v>
      </c>
    </row>
    <row r="144" spans="1:9" ht="16.5" customHeight="1" outlineLevel="7">
      <c r="A144" s="11" t="s">
        <v>13</v>
      </c>
      <c r="B144" s="12" t="s">
        <v>141</v>
      </c>
      <c r="C144" s="12" t="s">
        <v>77</v>
      </c>
      <c r="D144" s="12"/>
      <c r="E144" s="12"/>
      <c r="F144" s="12"/>
      <c r="G144" s="26">
        <f>G145</f>
        <v>9490</v>
      </c>
      <c r="H144" s="26">
        <f t="shared" si="57"/>
        <v>0</v>
      </c>
      <c r="I144" s="26">
        <f t="shared" si="57"/>
        <v>0</v>
      </c>
    </row>
    <row r="145" spans="1:9" s="2" customFormat="1" ht="31.5">
      <c r="A145" s="13" t="s">
        <v>137</v>
      </c>
      <c r="B145" s="14" t="s">
        <v>141</v>
      </c>
      <c r="C145" s="14" t="s">
        <v>77</v>
      </c>
      <c r="D145" s="14" t="s">
        <v>142</v>
      </c>
      <c r="E145" s="14"/>
      <c r="F145" s="14"/>
      <c r="G145" s="27">
        <f>G146</f>
        <v>9490</v>
      </c>
      <c r="H145" s="27">
        <f t="shared" si="57"/>
        <v>0</v>
      </c>
      <c r="I145" s="27">
        <f t="shared" si="57"/>
        <v>0</v>
      </c>
    </row>
    <row r="146" spans="1:9" s="2" customFormat="1" ht="31.5" outlineLevel="1">
      <c r="A146" s="15" t="s">
        <v>138</v>
      </c>
      <c r="B146" s="16" t="s">
        <v>141</v>
      </c>
      <c r="C146" s="16" t="s">
        <v>77</v>
      </c>
      <c r="D146" s="16" t="s">
        <v>142</v>
      </c>
      <c r="E146" s="16" t="s">
        <v>143</v>
      </c>
      <c r="F146" s="16" t="s">
        <v>76</v>
      </c>
      <c r="G146" s="28">
        <f>G148</f>
        <v>9490</v>
      </c>
      <c r="H146" s="28">
        <f t="shared" ref="H146:I146" si="58">H148</f>
        <v>0</v>
      </c>
      <c r="I146" s="28">
        <f t="shared" si="58"/>
        <v>0</v>
      </c>
    </row>
    <row r="147" spans="1:9" s="3" customFormat="1" hidden="1" outlineLevel="2">
      <c r="A147" s="15"/>
      <c r="B147" s="16"/>
      <c r="C147" s="16"/>
      <c r="D147" s="16"/>
      <c r="E147" s="16"/>
      <c r="F147" s="16"/>
      <c r="G147" s="28"/>
      <c r="H147" s="28"/>
      <c r="I147" s="28"/>
    </row>
    <row r="148" spans="1:9" outlineLevel="3">
      <c r="A148" s="17" t="s">
        <v>139</v>
      </c>
      <c r="B148" s="16" t="s">
        <v>141</v>
      </c>
      <c r="C148" s="16" t="s">
        <v>77</v>
      </c>
      <c r="D148" s="16" t="s">
        <v>142</v>
      </c>
      <c r="E148" s="16" t="s">
        <v>144</v>
      </c>
      <c r="F148" s="16" t="s">
        <v>76</v>
      </c>
      <c r="G148" s="28">
        <f>G149</f>
        <v>9490</v>
      </c>
      <c r="H148" s="28">
        <f t="shared" ref="H148:I149" si="59">H149</f>
        <v>0</v>
      </c>
      <c r="I148" s="28">
        <f t="shared" si="59"/>
        <v>0</v>
      </c>
    </row>
    <row r="149" spans="1:9" outlineLevel="4">
      <c r="A149" s="17" t="s">
        <v>140</v>
      </c>
      <c r="B149" s="16" t="s">
        <v>141</v>
      </c>
      <c r="C149" s="16" t="s">
        <v>77</v>
      </c>
      <c r="D149" s="16" t="s">
        <v>142</v>
      </c>
      <c r="E149" s="16" t="s">
        <v>145</v>
      </c>
      <c r="F149" s="16" t="s">
        <v>76</v>
      </c>
      <c r="G149" s="28">
        <f>G150</f>
        <v>9490</v>
      </c>
      <c r="H149" s="28">
        <f t="shared" si="59"/>
        <v>0</v>
      </c>
      <c r="I149" s="28">
        <f t="shared" si="59"/>
        <v>0</v>
      </c>
    </row>
    <row r="150" spans="1:9" outlineLevel="6">
      <c r="A150" s="17" t="s">
        <v>39</v>
      </c>
      <c r="B150" s="16" t="s">
        <v>141</v>
      </c>
      <c r="C150" s="16" t="s">
        <v>77</v>
      </c>
      <c r="D150" s="16" t="s">
        <v>142</v>
      </c>
      <c r="E150" s="16" t="s">
        <v>145</v>
      </c>
      <c r="F150" s="16" t="s">
        <v>103</v>
      </c>
      <c r="G150" s="28">
        <v>9490</v>
      </c>
      <c r="H150" s="28">
        <v>0</v>
      </c>
      <c r="I150" s="28">
        <v>0</v>
      </c>
    </row>
    <row r="151" spans="1:9" outlineLevel="7">
      <c r="A151" s="11" t="s">
        <v>146</v>
      </c>
      <c r="B151" s="12" t="s">
        <v>150</v>
      </c>
      <c r="C151" s="12"/>
      <c r="D151" s="12"/>
      <c r="E151" s="12"/>
      <c r="F151" s="12"/>
      <c r="G151" s="26">
        <f>G152</f>
        <v>6590.9</v>
      </c>
      <c r="H151" s="26">
        <f t="shared" ref="H151:I153" si="60">H152</f>
        <v>6590.9</v>
      </c>
      <c r="I151" s="26">
        <f t="shared" si="60"/>
        <v>6590.9</v>
      </c>
    </row>
    <row r="152" spans="1:9" ht="20.25" customHeight="1" outlineLevel="7">
      <c r="A152" s="11" t="s">
        <v>13</v>
      </c>
      <c r="B152" s="12" t="s">
        <v>150</v>
      </c>
      <c r="C152" s="12" t="s">
        <v>77</v>
      </c>
      <c r="D152" s="12"/>
      <c r="E152" s="12"/>
      <c r="F152" s="12"/>
      <c r="G152" s="26">
        <f>G153</f>
        <v>6590.9</v>
      </c>
      <c r="H152" s="26">
        <f t="shared" si="60"/>
        <v>6590.9</v>
      </c>
      <c r="I152" s="26">
        <f t="shared" si="60"/>
        <v>6590.9</v>
      </c>
    </row>
    <row r="153" spans="1:9" ht="65.25" customHeight="1" outlineLevel="7">
      <c r="A153" s="13" t="s">
        <v>147</v>
      </c>
      <c r="B153" s="14" t="s">
        <v>150</v>
      </c>
      <c r="C153" s="14" t="s">
        <v>77</v>
      </c>
      <c r="D153" s="14" t="s">
        <v>114</v>
      </c>
      <c r="E153" s="14"/>
      <c r="F153" s="14"/>
      <c r="G153" s="27">
        <f>G154</f>
        <v>6590.9</v>
      </c>
      <c r="H153" s="27">
        <f t="shared" si="60"/>
        <v>6590.9</v>
      </c>
      <c r="I153" s="27">
        <f t="shared" si="60"/>
        <v>6590.9</v>
      </c>
    </row>
    <row r="154" spans="1:9" ht="31.5" outlineLevel="6">
      <c r="A154" s="15" t="s">
        <v>138</v>
      </c>
      <c r="B154" s="16" t="s">
        <v>150</v>
      </c>
      <c r="C154" s="16" t="s">
        <v>77</v>
      </c>
      <c r="D154" s="16" t="s">
        <v>114</v>
      </c>
      <c r="E154" s="16" t="s">
        <v>143</v>
      </c>
      <c r="F154" s="16" t="s">
        <v>76</v>
      </c>
      <c r="G154" s="28">
        <f>G156</f>
        <v>6590.9</v>
      </c>
      <c r="H154" s="28">
        <f t="shared" ref="H154:I154" si="61">H156</f>
        <v>6590.9</v>
      </c>
      <c r="I154" s="28">
        <f t="shared" si="61"/>
        <v>6590.9</v>
      </c>
    </row>
    <row r="155" spans="1:9" hidden="1" outlineLevel="7">
      <c r="A155" s="15"/>
      <c r="B155" s="16"/>
      <c r="C155" s="16"/>
      <c r="D155" s="16"/>
      <c r="E155" s="16"/>
      <c r="F155" s="16"/>
      <c r="G155" s="28"/>
      <c r="H155" s="28"/>
      <c r="I155" s="28"/>
    </row>
    <row r="156" spans="1:9" outlineLevel="6" collapsed="1">
      <c r="A156" s="15" t="s">
        <v>139</v>
      </c>
      <c r="B156" s="16" t="s">
        <v>150</v>
      </c>
      <c r="C156" s="16" t="s">
        <v>77</v>
      </c>
      <c r="D156" s="16" t="s">
        <v>114</v>
      </c>
      <c r="E156" s="16" t="s">
        <v>144</v>
      </c>
      <c r="F156" s="16" t="s">
        <v>76</v>
      </c>
      <c r="G156" s="28">
        <f>G157+G161+G163</f>
        <v>6590.9</v>
      </c>
      <c r="H156" s="28">
        <f t="shared" ref="H156:I156" si="62">H157+H161+H163</f>
        <v>6590.9</v>
      </c>
      <c r="I156" s="28">
        <f t="shared" si="62"/>
        <v>6590.9</v>
      </c>
    </row>
    <row r="157" spans="1:9" ht="33" customHeight="1" outlineLevel="7">
      <c r="A157" s="15" t="s">
        <v>21</v>
      </c>
      <c r="B157" s="16" t="s">
        <v>150</v>
      </c>
      <c r="C157" s="16" t="s">
        <v>77</v>
      </c>
      <c r="D157" s="16" t="s">
        <v>114</v>
      </c>
      <c r="E157" s="16" t="s">
        <v>151</v>
      </c>
      <c r="F157" s="16" t="s">
        <v>76</v>
      </c>
      <c r="G157" s="28">
        <f>G158+G159+G160</f>
        <v>2771.1</v>
      </c>
      <c r="H157" s="28">
        <f t="shared" ref="H157:I157" si="63">H158+H159+H160</f>
        <v>2771.1</v>
      </c>
      <c r="I157" s="28">
        <f t="shared" si="63"/>
        <v>2771.1</v>
      </c>
    </row>
    <row r="158" spans="1:9" s="2" customFormat="1" ht="95.25" customHeight="1">
      <c r="A158" s="15" t="s">
        <v>19</v>
      </c>
      <c r="B158" s="16" t="s">
        <v>150</v>
      </c>
      <c r="C158" s="16" t="s">
        <v>77</v>
      </c>
      <c r="D158" s="16" t="s">
        <v>114</v>
      </c>
      <c r="E158" s="16" t="s">
        <v>151</v>
      </c>
      <c r="F158" s="16" t="s">
        <v>83</v>
      </c>
      <c r="G158" s="28">
        <v>2220.1</v>
      </c>
      <c r="H158" s="28">
        <v>2220.1</v>
      </c>
      <c r="I158" s="28">
        <v>2220.1</v>
      </c>
    </row>
    <row r="159" spans="1:9" s="2" customFormat="1" ht="47.25" outlineLevel="1">
      <c r="A159" s="15" t="s">
        <v>24</v>
      </c>
      <c r="B159" s="16" t="s">
        <v>150</v>
      </c>
      <c r="C159" s="16" t="s">
        <v>77</v>
      </c>
      <c r="D159" s="16" t="s">
        <v>114</v>
      </c>
      <c r="E159" s="16" t="s">
        <v>151</v>
      </c>
      <c r="F159" s="16" t="s">
        <v>88</v>
      </c>
      <c r="G159" s="28">
        <f>392+154</f>
        <v>546</v>
      </c>
      <c r="H159" s="28">
        <f>392+154</f>
        <v>546</v>
      </c>
      <c r="I159" s="28">
        <f>392+154</f>
        <v>546</v>
      </c>
    </row>
    <row r="160" spans="1:9" s="3" customFormat="1" outlineLevel="2">
      <c r="A160" s="15" t="s">
        <v>39</v>
      </c>
      <c r="B160" s="16" t="s">
        <v>150</v>
      </c>
      <c r="C160" s="16" t="s">
        <v>77</v>
      </c>
      <c r="D160" s="16" t="s">
        <v>114</v>
      </c>
      <c r="E160" s="16" t="s">
        <v>151</v>
      </c>
      <c r="F160" s="16" t="s">
        <v>103</v>
      </c>
      <c r="G160" s="28">
        <v>5</v>
      </c>
      <c r="H160" s="28">
        <v>5</v>
      </c>
      <c r="I160" s="28">
        <v>5</v>
      </c>
    </row>
    <row r="161" spans="1:9" ht="31.5" outlineLevel="3">
      <c r="A161" s="15" t="s">
        <v>148</v>
      </c>
      <c r="B161" s="16" t="s">
        <v>150</v>
      </c>
      <c r="C161" s="16" t="s">
        <v>77</v>
      </c>
      <c r="D161" s="16" t="s">
        <v>114</v>
      </c>
      <c r="E161" s="16" t="s">
        <v>152</v>
      </c>
      <c r="F161" s="16" t="s">
        <v>76</v>
      </c>
      <c r="G161" s="28">
        <f>G162</f>
        <v>1476.6</v>
      </c>
      <c r="H161" s="28">
        <f t="shared" ref="H161:I161" si="64">H162</f>
        <v>1476.6</v>
      </c>
      <c r="I161" s="28">
        <f t="shared" si="64"/>
        <v>1476.6</v>
      </c>
    </row>
    <row r="162" spans="1:9" ht="94.5" customHeight="1" outlineLevel="4">
      <c r="A162" s="15" t="s">
        <v>19</v>
      </c>
      <c r="B162" s="16" t="s">
        <v>150</v>
      </c>
      <c r="C162" s="16" t="s">
        <v>77</v>
      </c>
      <c r="D162" s="16" t="s">
        <v>114</v>
      </c>
      <c r="E162" s="16" t="s">
        <v>152</v>
      </c>
      <c r="F162" s="16" t="s">
        <v>83</v>
      </c>
      <c r="G162" s="28">
        <v>1476.6</v>
      </c>
      <c r="H162" s="28">
        <v>1476.6</v>
      </c>
      <c r="I162" s="28">
        <v>1476.6</v>
      </c>
    </row>
    <row r="163" spans="1:9" ht="31.5" outlineLevel="5">
      <c r="A163" s="15" t="s">
        <v>149</v>
      </c>
      <c r="B163" s="16" t="s">
        <v>150</v>
      </c>
      <c r="C163" s="16" t="s">
        <v>77</v>
      </c>
      <c r="D163" s="16" t="s">
        <v>114</v>
      </c>
      <c r="E163" s="16" t="s">
        <v>153</v>
      </c>
      <c r="F163" s="16" t="s">
        <v>76</v>
      </c>
      <c r="G163" s="28">
        <f>G164</f>
        <v>2343.1999999999998</v>
      </c>
      <c r="H163" s="28">
        <f t="shared" ref="H163:I163" si="65">H164</f>
        <v>2343.1999999999998</v>
      </c>
      <c r="I163" s="28">
        <f t="shared" si="65"/>
        <v>2343.1999999999998</v>
      </c>
    </row>
    <row r="164" spans="1:9" ht="94.5" customHeight="1" outlineLevel="6">
      <c r="A164" s="15" t="s">
        <v>19</v>
      </c>
      <c r="B164" s="16" t="s">
        <v>150</v>
      </c>
      <c r="C164" s="16" t="s">
        <v>77</v>
      </c>
      <c r="D164" s="16" t="s">
        <v>114</v>
      </c>
      <c r="E164" s="16" t="s">
        <v>153</v>
      </c>
      <c r="F164" s="16" t="s">
        <v>83</v>
      </c>
      <c r="G164" s="28">
        <v>2343.1999999999998</v>
      </c>
      <c r="H164" s="28">
        <v>2343.1999999999998</v>
      </c>
      <c r="I164" s="28">
        <v>2343.1999999999998</v>
      </c>
    </row>
    <row r="165" spans="1:9" ht="31.5" outlineLevel="7">
      <c r="A165" s="11" t="s">
        <v>154</v>
      </c>
      <c r="B165" s="12" t="s">
        <v>216</v>
      </c>
      <c r="C165" s="12"/>
      <c r="D165" s="12"/>
      <c r="E165" s="12"/>
      <c r="F165" s="12"/>
      <c r="G165" s="26">
        <f>G166+G193+G238+G307</f>
        <v>324715.43419</v>
      </c>
      <c r="H165" s="26">
        <f t="shared" ref="H165:I165" si="66">H166+H193+H238+H307</f>
        <v>238518.39999999999</v>
      </c>
      <c r="I165" s="26">
        <f t="shared" si="66"/>
        <v>223214</v>
      </c>
    </row>
    <row r="166" spans="1:9" ht="47.25" outlineLevel="3">
      <c r="A166" s="11" t="s">
        <v>48</v>
      </c>
      <c r="B166" s="12" t="s">
        <v>216</v>
      </c>
      <c r="C166" s="12" t="s">
        <v>114</v>
      </c>
      <c r="D166" s="12"/>
      <c r="E166" s="12"/>
      <c r="F166" s="12"/>
      <c r="G166" s="26">
        <f>G167</f>
        <v>14119.64</v>
      </c>
      <c r="H166" s="26">
        <f>H167</f>
        <v>14209.9</v>
      </c>
      <c r="I166" s="26">
        <f>I167</f>
        <v>14328.900000000001</v>
      </c>
    </row>
    <row r="167" spans="1:9" ht="63" outlineLevel="4">
      <c r="A167" s="13" t="s">
        <v>155</v>
      </c>
      <c r="B167" s="14" t="s">
        <v>216</v>
      </c>
      <c r="C167" s="14" t="s">
        <v>114</v>
      </c>
      <c r="D167" s="14" t="s">
        <v>217</v>
      </c>
      <c r="E167" s="14"/>
      <c r="F167" s="14"/>
      <c r="G167" s="27">
        <f>G168+G173</f>
        <v>14119.64</v>
      </c>
      <c r="H167" s="27">
        <f t="shared" ref="H167:I167" si="67">H168+H173</f>
        <v>14209.9</v>
      </c>
      <c r="I167" s="27">
        <f t="shared" si="67"/>
        <v>14328.900000000001</v>
      </c>
    </row>
    <row r="168" spans="1:9" ht="47.25" outlineLevel="5">
      <c r="A168" s="15" t="s">
        <v>156</v>
      </c>
      <c r="B168" s="16" t="s">
        <v>216</v>
      </c>
      <c r="C168" s="16" t="s">
        <v>114</v>
      </c>
      <c r="D168" s="16" t="s">
        <v>217</v>
      </c>
      <c r="E168" s="16" t="s">
        <v>218</v>
      </c>
      <c r="F168" s="16" t="s">
        <v>76</v>
      </c>
      <c r="G168" s="28">
        <f>G169</f>
        <v>200</v>
      </c>
      <c r="H168" s="28">
        <f t="shared" ref="H168:I171" si="68">H169</f>
        <v>200</v>
      </c>
      <c r="I168" s="28">
        <f t="shared" si="68"/>
        <v>200</v>
      </c>
    </row>
    <row r="169" spans="1:9" ht="63" outlineLevel="6">
      <c r="A169" s="15" t="s">
        <v>157</v>
      </c>
      <c r="B169" s="16" t="s">
        <v>216</v>
      </c>
      <c r="C169" s="16" t="s">
        <v>114</v>
      </c>
      <c r="D169" s="16" t="s">
        <v>217</v>
      </c>
      <c r="E169" s="16" t="s">
        <v>219</v>
      </c>
      <c r="F169" s="16" t="s">
        <v>76</v>
      </c>
      <c r="G169" s="28">
        <f>G170</f>
        <v>200</v>
      </c>
      <c r="H169" s="28">
        <f t="shared" si="68"/>
        <v>200</v>
      </c>
      <c r="I169" s="28">
        <f t="shared" si="68"/>
        <v>200</v>
      </c>
    </row>
    <row r="170" spans="1:9" ht="46.5" customHeight="1" outlineLevel="7">
      <c r="A170" s="15" t="s">
        <v>158</v>
      </c>
      <c r="B170" s="16" t="s">
        <v>216</v>
      </c>
      <c r="C170" s="16" t="s">
        <v>114</v>
      </c>
      <c r="D170" s="16" t="s">
        <v>217</v>
      </c>
      <c r="E170" s="16" t="s">
        <v>220</v>
      </c>
      <c r="F170" s="16" t="s">
        <v>76</v>
      </c>
      <c r="G170" s="28">
        <f>G171</f>
        <v>200</v>
      </c>
      <c r="H170" s="28">
        <f t="shared" si="68"/>
        <v>200</v>
      </c>
      <c r="I170" s="28">
        <f t="shared" si="68"/>
        <v>200</v>
      </c>
    </row>
    <row r="171" spans="1:9" ht="47.25" outlineLevel="7">
      <c r="A171" s="15" t="s">
        <v>159</v>
      </c>
      <c r="B171" s="16" t="s">
        <v>216</v>
      </c>
      <c r="C171" s="16" t="s">
        <v>114</v>
      </c>
      <c r="D171" s="16" t="s">
        <v>217</v>
      </c>
      <c r="E171" s="16" t="s">
        <v>221</v>
      </c>
      <c r="F171" s="16" t="s">
        <v>76</v>
      </c>
      <c r="G171" s="28">
        <f>G172</f>
        <v>200</v>
      </c>
      <c r="H171" s="28">
        <f t="shared" si="68"/>
        <v>200</v>
      </c>
      <c r="I171" s="28">
        <f t="shared" si="68"/>
        <v>200</v>
      </c>
    </row>
    <row r="172" spans="1:9" ht="47.25" outlineLevel="7">
      <c r="A172" s="15" t="s">
        <v>24</v>
      </c>
      <c r="B172" s="16" t="s">
        <v>216</v>
      </c>
      <c r="C172" s="16" t="s">
        <v>114</v>
      </c>
      <c r="D172" s="16" t="s">
        <v>217</v>
      </c>
      <c r="E172" s="16" t="s">
        <v>221</v>
      </c>
      <c r="F172" s="16" t="s">
        <v>88</v>
      </c>
      <c r="G172" s="28">
        <v>200</v>
      </c>
      <c r="H172" s="28">
        <v>200</v>
      </c>
      <c r="I172" s="28">
        <v>200</v>
      </c>
    </row>
    <row r="173" spans="1:9" ht="78" customHeight="1" outlineLevel="5">
      <c r="A173" s="15" t="s">
        <v>160</v>
      </c>
      <c r="B173" s="16" t="s">
        <v>216</v>
      </c>
      <c r="C173" s="16" t="s">
        <v>114</v>
      </c>
      <c r="D173" s="16" t="s">
        <v>217</v>
      </c>
      <c r="E173" s="16" t="s">
        <v>222</v>
      </c>
      <c r="F173" s="16" t="s">
        <v>76</v>
      </c>
      <c r="G173" s="28">
        <f>G174+G186</f>
        <v>13919.64</v>
      </c>
      <c r="H173" s="28">
        <f t="shared" ref="H173:I173" si="69">H174+H186</f>
        <v>14009.9</v>
      </c>
      <c r="I173" s="28">
        <f t="shared" si="69"/>
        <v>14128.900000000001</v>
      </c>
    </row>
    <row r="174" spans="1:9" ht="110.25" outlineLevel="6">
      <c r="A174" s="15" t="s">
        <v>161</v>
      </c>
      <c r="B174" s="16" t="s">
        <v>216</v>
      </c>
      <c r="C174" s="16" t="s">
        <v>114</v>
      </c>
      <c r="D174" s="16" t="s">
        <v>217</v>
      </c>
      <c r="E174" s="16" t="s">
        <v>223</v>
      </c>
      <c r="F174" s="16" t="s">
        <v>76</v>
      </c>
      <c r="G174" s="28">
        <f>G175+G180+G183</f>
        <v>13061.439999999999</v>
      </c>
      <c r="H174" s="28">
        <f t="shared" ref="H174:I174" si="70">H175+H180+H183</f>
        <v>13151.699999999999</v>
      </c>
      <c r="I174" s="28">
        <f t="shared" si="70"/>
        <v>13270.7</v>
      </c>
    </row>
    <row r="175" spans="1:9" ht="94.5" outlineLevel="7">
      <c r="A175" s="15" t="s">
        <v>162</v>
      </c>
      <c r="B175" s="16" t="s">
        <v>216</v>
      </c>
      <c r="C175" s="16" t="s">
        <v>114</v>
      </c>
      <c r="D175" s="16" t="s">
        <v>217</v>
      </c>
      <c r="E175" s="16" t="s">
        <v>224</v>
      </c>
      <c r="F175" s="16" t="s">
        <v>76</v>
      </c>
      <c r="G175" s="28">
        <f>G176</f>
        <v>12567.9</v>
      </c>
      <c r="H175" s="28">
        <f t="shared" ref="H175:I175" si="71">H176</f>
        <v>12776.9</v>
      </c>
      <c r="I175" s="28">
        <f t="shared" si="71"/>
        <v>12895.900000000001</v>
      </c>
    </row>
    <row r="176" spans="1:9" ht="80.25" customHeight="1" outlineLevel="5">
      <c r="A176" s="15" t="s">
        <v>163</v>
      </c>
      <c r="B176" s="16" t="s">
        <v>216</v>
      </c>
      <c r="C176" s="16" t="s">
        <v>114</v>
      </c>
      <c r="D176" s="16" t="s">
        <v>217</v>
      </c>
      <c r="E176" s="16" t="s">
        <v>648</v>
      </c>
      <c r="F176" s="16" t="s">
        <v>76</v>
      </c>
      <c r="G176" s="28">
        <f>G177+G178+G179</f>
        <v>12567.9</v>
      </c>
      <c r="H176" s="28">
        <f t="shared" ref="H176:I176" si="72">H177+H178+H179</f>
        <v>12776.9</v>
      </c>
      <c r="I176" s="28">
        <f t="shared" si="72"/>
        <v>12895.900000000001</v>
      </c>
    </row>
    <row r="177" spans="1:9" ht="94.5" customHeight="1" outlineLevel="6">
      <c r="A177" s="15" t="s">
        <v>19</v>
      </c>
      <c r="B177" s="16" t="s">
        <v>216</v>
      </c>
      <c r="C177" s="16" t="s">
        <v>114</v>
      </c>
      <c r="D177" s="16" t="s">
        <v>217</v>
      </c>
      <c r="E177" s="16" t="s">
        <v>648</v>
      </c>
      <c r="F177" s="16" t="s">
        <v>83</v>
      </c>
      <c r="G177" s="28">
        <v>10215.9</v>
      </c>
      <c r="H177" s="28">
        <v>10320.299999999999</v>
      </c>
      <c r="I177" s="28">
        <v>10427.6</v>
      </c>
    </row>
    <row r="178" spans="1:9" ht="47.25" outlineLevel="7">
      <c r="A178" s="15" t="s">
        <v>24</v>
      </c>
      <c r="B178" s="16" t="s">
        <v>216</v>
      </c>
      <c r="C178" s="16" t="s">
        <v>114</v>
      </c>
      <c r="D178" s="16" t="s">
        <v>217</v>
      </c>
      <c r="E178" s="16" t="s">
        <v>648</v>
      </c>
      <c r="F178" s="16" t="s">
        <v>88</v>
      </c>
      <c r="G178" s="28">
        <f>2407-93</f>
        <v>2314</v>
      </c>
      <c r="H178" s="28">
        <v>2418.6</v>
      </c>
      <c r="I178" s="28">
        <v>2430.3000000000002</v>
      </c>
    </row>
    <row r="179" spans="1:9" outlineLevel="4">
      <c r="A179" s="15" t="s">
        <v>39</v>
      </c>
      <c r="B179" s="16" t="s">
        <v>216</v>
      </c>
      <c r="C179" s="16" t="s">
        <v>114</v>
      </c>
      <c r="D179" s="16" t="s">
        <v>217</v>
      </c>
      <c r="E179" s="16" t="s">
        <v>648</v>
      </c>
      <c r="F179" s="16" t="s">
        <v>103</v>
      </c>
      <c r="G179" s="28">
        <v>38</v>
      </c>
      <c r="H179" s="28">
        <v>38</v>
      </c>
      <c r="I179" s="28">
        <v>38</v>
      </c>
    </row>
    <row r="180" spans="1:9" ht="63" outlineLevel="5">
      <c r="A180" s="15" t="s">
        <v>164</v>
      </c>
      <c r="B180" s="16" t="s">
        <v>216</v>
      </c>
      <c r="C180" s="16" t="s">
        <v>114</v>
      </c>
      <c r="D180" s="16" t="s">
        <v>217</v>
      </c>
      <c r="E180" s="16" t="s">
        <v>225</v>
      </c>
      <c r="F180" s="16" t="s">
        <v>76</v>
      </c>
      <c r="G180" s="28">
        <f>G181</f>
        <v>370.74</v>
      </c>
      <c r="H180" s="28">
        <f t="shared" ref="H180:I181" si="73">H181</f>
        <v>295</v>
      </c>
      <c r="I180" s="28">
        <f t="shared" si="73"/>
        <v>295</v>
      </c>
    </row>
    <row r="181" spans="1:9" ht="47.25" outlineLevel="6">
      <c r="A181" s="15" t="s">
        <v>165</v>
      </c>
      <c r="B181" s="16" t="s">
        <v>216</v>
      </c>
      <c r="C181" s="16" t="s">
        <v>114</v>
      </c>
      <c r="D181" s="16" t="s">
        <v>217</v>
      </c>
      <c r="E181" s="16" t="s">
        <v>226</v>
      </c>
      <c r="F181" s="16" t="s">
        <v>76</v>
      </c>
      <c r="G181" s="28">
        <f>G182</f>
        <v>370.74</v>
      </c>
      <c r="H181" s="28">
        <f t="shared" si="73"/>
        <v>295</v>
      </c>
      <c r="I181" s="28">
        <f t="shared" si="73"/>
        <v>295</v>
      </c>
    </row>
    <row r="182" spans="1:9" ht="47.25" outlineLevel="7">
      <c r="A182" s="15" t="s">
        <v>24</v>
      </c>
      <c r="B182" s="16" t="s">
        <v>216</v>
      </c>
      <c r="C182" s="16" t="s">
        <v>114</v>
      </c>
      <c r="D182" s="16" t="s">
        <v>217</v>
      </c>
      <c r="E182" s="16" t="s">
        <v>226</v>
      </c>
      <c r="F182" s="16" t="s">
        <v>88</v>
      </c>
      <c r="G182" s="28">
        <f>225+145.74</f>
        <v>370.74</v>
      </c>
      <c r="H182" s="28">
        <f>225+70</f>
        <v>295</v>
      </c>
      <c r="I182" s="28">
        <f>225+70</f>
        <v>295</v>
      </c>
    </row>
    <row r="183" spans="1:9" ht="47.25" outlineLevel="5">
      <c r="A183" s="15" t="s">
        <v>166</v>
      </c>
      <c r="B183" s="16" t="s">
        <v>216</v>
      </c>
      <c r="C183" s="16" t="s">
        <v>114</v>
      </c>
      <c r="D183" s="16" t="s">
        <v>217</v>
      </c>
      <c r="E183" s="16" t="s">
        <v>227</v>
      </c>
      <c r="F183" s="16" t="s">
        <v>76</v>
      </c>
      <c r="G183" s="28">
        <f>G184</f>
        <v>122.8</v>
      </c>
      <c r="H183" s="28">
        <f t="shared" ref="H183:I184" si="74">H184</f>
        <v>79.8</v>
      </c>
      <c r="I183" s="28">
        <f t="shared" si="74"/>
        <v>79.8</v>
      </c>
    </row>
    <row r="184" spans="1:9" ht="110.25" outlineLevel="6">
      <c r="A184" s="15" t="s">
        <v>167</v>
      </c>
      <c r="B184" s="16" t="s">
        <v>216</v>
      </c>
      <c r="C184" s="16" t="s">
        <v>114</v>
      </c>
      <c r="D184" s="16" t="s">
        <v>217</v>
      </c>
      <c r="E184" s="16" t="s">
        <v>228</v>
      </c>
      <c r="F184" s="16" t="s">
        <v>76</v>
      </c>
      <c r="G184" s="28">
        <f>G185</f>
        <v>122.8</v>
      </c>
      <c r="H184" s="28">
        <f t="shared" si="74"/>
        <v>79.8</v>
      </c>
      <c r="I184" s="28">
        <f t="shared" si="74"/>
        <v>79.8</v>
      </c>
    </row>
    <row r="185" spans="1:9" ht="47.25" outlineLevel="7">
      <c r="A185" s="15" t="s">
        <v>24</v>
      </c>
      <c r="B185" s="16" t="s">
        <v>216</v>
      </c>
      <c r="C185" s="16" t="s">
        <v>114</v>
      </c>
      <c r="D185" s="16" t="s">
        <v>217</v>
      </c>
      <c r="E185" s="16" t="s">
        <v>228</v>
      </c>
      <c r="F185" s="16" t="s">
        <v>88</v>
      </c>
      <c r="G185" s="28">
        <f>79.8+43</f>
        <v>122.8</v>
      </c>
      <c r="H185" s="28">
        <v>79.8</v>
      </c>
      <c r="I185" s="28">
        <v>79.8</v>
      </c>
    </row>
    <row r="186" spans="1:9" s="2" customFormat="1" ht="78.75" outlineLevel="1">
      <c r="A186" s="15" t="s">
        <v>168</v>
      </c>
      <c r="B186" s="16" t="s">
        <v>216</v>
      </c>
      <c r="C186" s="16" t="s">
        <v>114</v>
      </c>
      <c r="D186" s="16" t="s">
        <v>217</v>
      </c>
      <c r="E186" s="16" t="s">
        <v>229</v>
      </c>
      <c r="F186" s="16" t="s">
        <v>76</v>
      </c>
      <c r="G186" s="28">
        <f>G187+G190</f>
        <v>858.2</v>
      </c>
      <c r="H186" s="28">
        <f t="shared" ref="H186:I186" si="75">H187+H190</f>
        <v>858.2</v>
      </c>
      <c r="I186" s="28">
        <f t="shared" si="75"/>
        <v>858.2</v>
      </c>
    </row>
    <row r="187" spans="1:9" s="3" customFormat="1" ht="63" outlineLevel="2">
      <c r="A187" s="15" t="s">
        <v>169</v>
      </c>
      <c r="B187" s="16" t="s">
        <v>216</v>
      </c>
      <c r="C187" s="16" t="s">
        <v>114</v>
      </c>
      <c r="D187" s="16" t="s">
        <v>217</v>
      </c>
      <c r="E187" s="16" t="s">
        <v>230</v>
      </c>
      <c r="F187" s="16" t="s">
        <v>76</v>
      </c>
      <c r="G187" s="28">
        <f>G188</f>
        <v>60</v>
      </c>
      <c r="H187" s="28">
        <f t="shared" ref="H187:I188" si="76">H188</f>
        <v>60</v>
      </c>
      <c r="I187" s="28">
        <f t="shared" si="76"/>
        <v>60</v>
      </c>
    </row>
    <row r="188" spans="1:9" ht="31.5" outlineLevel="3">
      <c r="A188" s="15" t="s">
        <v>170</v>
      </c>
      <c r="B188" s="16" t="s">
        <v>216</v>
      </c>
      <c r="C188" s="16" t="s">
        <v>114</v>
      </c>
      <c r="D188" s="16" t="s">
        <v>217</v>
      </c>
      <c r="E188" s="16" t="s">
        <v>231</v>
      </c>
      <c r="F188" s="16" t="s">
        <v>76</v>
      </c>
      <c r="G188" s="28">
        <f>G189</f>
        <v>60</v>
      </c>
      <c r="H188" s="28">
        <f t="shared" si="76"/>
        <v>60</v>
      </c>
      <c r="I188" s="28">
        <f t="shared" si="76"/>
        <v>60</v>
      </c>
    </row>
    <row r="189" spans="1:9" ht="47.25" outlineLevel="4">
      <c r="A189" s="15" t="s">
        <v>24</v>
      </c>
      <c r="B189" s="16" t="s">
        <v>216</v>
      </c>
      <c r="C189" s="16" t="s">
        <v>114</v>
      </c>
      <c r="D189" s="16" t="s">
        <v>217</v>
      </c>
      <c r="E189" s="16" t="s">
        <v>231</v>
      </c>
      <c r="F189" s="16" t="s">
        <v>88</v>
      </c>
      <c r="G189" s="28">
        <v>60</v>
      </c>
      <c r="H189" s="28">
        <v>60</v>
      </c>
      <c r="I189" s="28">
        <v>60</v>
      </c>
    </row>
    <row r="190" spans="1:9" ht="47.25" outlineLevel="5">
      <c r="A190" s="15" t="s">
        <v>171</v>
      </c>
      <c r="B190" s="16" t="s">
        <v>216</v>
      </c>
      <c r="C190" s="16" t="s">
        <v>114</v>
      </c>
      <c r="D190" s="16" t="s">
        <v>217</v>
      </c>
      <c r="E190" s="16" t="s">
        <v>232</v>
      </c>
      <c r="F190" s="16" t="s">
        <v>76</v>
      </c>
      <c r="G190" s="28">
        <f>G191</f>
        <v>798.2</v>
      </c>
      <c r="H190" s="28">
        <f t="shared" ref="H190:I191" si="77">H191</f>
        <v>798.2</v>
      </c>
      <c r="I190" s="28">
        <f t="shared" si="77"/>
        <v>798.2</v>
      </c>
    </row>
    <row r="191" spans="1:9" ht="31.5" outlineLevel="6">
      <c r="A191" s="15" t="s">
        <v>172</v>
      </c>
      <c r="B191" s="16" t="s">
        <v>216</v>
      </c>
      <c r="C191" s="16" t="s">
        <v>114</v>
      </c>
      <c r="D191" s="16" t="s">
        <v>217</v>
      </c>
      <c r="E191" s="16" t="s">
        <v>233</v>
      </c>
      <c r="F191" s="16" t="s">
        <v>76</v>
      </c>
      <c r="G191" s="28">
        <f>G192</f>
        <v>798.2</v>
      </c>
      <c r="H191" s="28">
        <f t="shared" si="77"/>
        <v>798.2</v>
      </c>
      <c r="I191" s="28">
        <f t="shared" si="77"/>
        <v>798.2</v>
      </c>
    </row>
    <row r="192" spans="1:9" ht="47.25" outlineLevel="7">
      <c r="A192" s="15" t="s">
        <v>24</v>
      </c>
      <c r="B192" s="16" t="s">
        <v>216</v>
      </c>
      <c r="C192" s="16" t="s">
        <v>114</v>
      </c>
      <c r="D192" s="16" t="s">
        <v>217</v>
      </c>
      <c r="E192" s="16" t="s">
        <v>233</v>
      </c>
      <c r="F192" s="16" t="s">
        <v>88</v>
      </c>
      <c r="G192" s="28">
        <v>798.2</v>
      </c>
      <c r="H192" s="28">
        <v>798.2</v>
      </c>
      <c r="I192" s="28">
        <v>798.2</v>
      </c>
    </row>
    <row r="193" spans="1:11" s="3" customFormat="1" outlineLevel="2">
      <c r="A193" s="11" t="s">
        <v>52</v>
      </c>
      <c r="B193" s="12" t="s">
        <v>216</v>
      </c>
      <c r="C193" s="12" t="s">
        <v>84</v>
      </c>
      <c r="D193" s="12"/>
      <c r="E193" s="12"/>
      <c r="F193" s="12"/>
      <c r="G193" s="26">
        <f>G194+G200+G206+G232</f>
        <v>118287.97452999999</v>
      </c>
      <c r="H193" s="26">
        <f t="shared" ref="H193:I193" si="78">H194+H200+H206+H232</f>
        <v>86398.5</v>
      </c>
      <c r="I193" s="26">
        <f t="shared" si="78"/>
        <v>84956.9</v>
      </c>
    </row>
    <row r="194" spans="1:11" outlineLevel="3">
      <c r="A194" s="13" t="s">
        <v>173</v>
      </c>
      <c r="B194" s="14" t="s">
        <v>216</v>
      </c>
      <c r="C194" s="14" t="s">
        <v>84</v>
      </c>
      <c r="D194" s="14" t="s">
        <v>96</v>
      </c>
      <c r="E194" s="14"/>
      <c r="F194" s="14"/>
      <c r="G194" s="27">
        <f>G195</f>
        <v>1231.2</v>
      </c>
      <c r="H194" s="27">
        <f t="shared" ref="H194:I198" si="79">H195</f>
        <v>1231.2</v>
      </c>
      <c r="I194" s="27">
        <f t="shared" si="79"/>
        <v>1231.2</v>
      </c>
      <c r="J194" s="7"/>
      <c r="K194" s="7"/>
    </row>
    <row r="195" spans="1:11" ht="47.25" outlineLevel="4">
      <c r="A195" s="15" t="s">
        <v>156</v>
      </c>
      <c r="B195" s="16" t="s">
        <v>216</v>
      </c>
      <c r="C195" s="16" t="s">
        <v>84</v>
      </c>
      <c r="D195" s="16" t="s">
        <v>96</v>
      </c>
      <c r="E195" s="16" t="s">
        <v>218</v>
      </c>
      <c r="F195" s="16" t="s">
        <v>76</v>
      </c>
      <c r="G195" s="28">
        <f>G196</f>
        <v>1231.2</v>
      </c>
      <c r="H195" s="28">
        <f t="shared" si="79"/>
        <v>1231.2</v>
      </c>
      <c r="I195" s="28">
        <f t="shared" si="79"/>
        <v>1231.2</v>
      </c>
    </row>
    <row r="196" spans="1:11" ht="31.5" outlineLevel="5">
      <c r="A196" s="15" t="s">
        <v>174</v>
      </c>
      <c r="B196" s="16" t="s">
        <v>216</v>
      </c>
      <c r="C196" s="16" t="s">
        <v>84</v>
      </c>
      <c r="D196" s="16" t="s">
        <v>96</v>
      </c>
      <c r="E196" s="16" t="s">
        <v>234</v>
      </c>
      <c r="F196" s="16" t="s">
        <v>76</v>
      </c>
      <c r="G196" s="28">
        <f>G197</f>
        <v>1231.2</v>
      </c>
      <c r="H196" s="28">
        <f t="shared" si="79"/>
        <v>1231.2</v>
      </c>
      <c r="I196" s="28">
        <f t="shared" si="79"/>
        <v>1231.2</v>
      </c>
    </row>
    <row r="197" spans="1:11" ht="33.75" customHeight="1" outlineLevel="6">
      <c r="A197" s="15" t="s">
        <v>175</v>
      </c>
      <c r="B197" s="16" t="s">
        <v>216</v>
      </c>
      <c r="C197" s="16" t="s">
        <v>84</v>
      </c>
      <c r="D197" s="16" t="s">
        <v>96</v>
      </c>
      <c r="E197" s="16" t="s">
        <v>235</v>
      </c>
      <c r="F197" s="16" t="s">
        <v>76</v>
      </c>
      <c r="G197" s="28">
        <f>G198</f>
        <v>1231.2</v>
      </c>
      <c r="H197" s="28">
        <f t="shared" si="79"/>
        <v>1231.2</v>
      </c>
      <c r="I197" s="28">
        <f t="shared" si="79"/>
        <v>1231.2</v>
      </c>
    </row>
    <row r="198" spans="1:11" ht="63" outlineLevel="7">
      <c r="A198" s="15" t="s">
        <v>176</v>
      </c>
      <c r="B198" s="16" t="s">
        <v>216</v>
      </c>
      <c r="C198" s="16" t="s">
        <v>84</v>
      </c>
      <c r="D198" s="16" t="s">
        <v>96</v>
      </c>
      <c r="E198" s="16" t="s">
        <v>236</v>
      </c>
      <c r="F198" s="16" t="s">
        <v>76</v>
      </c>
      <c r="G198" s="28">
        <f>G199</f>
        <v>1231.2</v>
      </c>
      <c r="H198" s="28">
        <f t="shared" si="79"/>
        <v>1231.2</v>
      </c>
      <c r="I198" s="28">
        <f t="shared" si="79"/>
        <v>1231.2</v>
      </c>
    </row>
    <row r="199" spans="1:11" s="3" customFormat="1" ht="47.25" outlineLevel="2">
      <c r="A199" s="15" t="s">
        <v>24</v>
      </c>
      <c r="B199" s="16" t="s">
        <v>216</v>
      </c>
      <c r="C199" s="16" t="s">
        <v>84</v>
      </c>
      <c r="D199" s="16" t="s">
        <v>96</v>
      </c>
      <c r="E199" s="16" t="s">
        <v>236</v>
      </c>
      <c r="F199" s="16" t="s">
        <v>88</v>
      </c>
      <c r="G199" s="28">
        <v>1231.2</v>
      </c>
      <c r="H199" s="28">
        <v>1231.2</v>
      </c>
      <c r="I199" s="28">
        <v>1231.2</v>
      </c>
    </row>
    <row r="200" spans="1:11" outlineLevel="3">
      <c r="A200" s="13" t="s">
        <v>177</v>
      </c>
      <c r="B200" s="14" t="s">
        <v>216</v>
      </c>
      <c r="C200" s="14" t="s">
        <v>84</v>
      </c>
      <c r="D200" s="14" t="s">
        <v>237</v>
      </c>
      <c r="E200" s="14"/>
      <c r="F200" s="14"/>
      <c r="G200" s="27">
        <f>G201</f>
        <v>10</v>
      </c>
      <c r="H200" s="27">
        <f t="shared" ref="H200:I204" si="80">H201</f>
        <v>10</v>
      </c>
      <c r="I200" s="27">
        <f t="shared" si="80"/>
        <v>10</v>
      </c>
    </row>
    <row r="201" spans="1:11" ht="47.25" outlineLevel="4">
      <c r="A201" s="22" t="s">
        <v>156</v>
      </c>
      <c r="B201" s="16" t="s">
        <v>216</v>
      </c>
      <c r="C201" s="16" t="s">
        <v>84</v>
      </c>
      <c r="D201" s="16" t="s">
        <v>237</v>
      </c>
      <c r="E201" s="23" t="s">
        <v>218</v>
      </c>
      <c r="F201" s="16" t="s">
        <v>76</v>
      </c>
      <c r="G201" s="28">
        <f>G202</f>
        <v>10</v>
      </c>
      <c r="H201" s="28">
        <f t="shared" si="80"/>
        <v>10</v>
      </c>
      <c r="I201" s="28">
        <f t="shared" si="80"/>
        <v>10</v>
      </c>
    </row>
    <row r="202" spans="1:11" ht="47.25" outlineLevel="5">
      <c r="A202" s="22" t="s">
        <v>660</v>
      </c>
      <c r="B202" s="16" t="s">
        <v>216</v>
      </c>
      <c r="C202" s="16" t="s">
        <v>84</v>
      </c>
      <c r="D202" s="16" t="s">
        <v>237</v>
      </c>
      <c r="E202" s="23" t="s">
        <v>662</v>
      </c>
      <c r="F202" s="16" t="s">
        <v>76</v>
      </c>
      <c r="G202" s="28">
        <f>G203</f>
        <v>10</v>
      </c>
      <c r="H202" s="28">
        <f t="shared" si="80"/>
        <v>10</v>
      </c>
      <c r="I202" s="28">
        <f t="shared" si="80"/>
        <v>10</v>
      </c>
    </row>
    <row r="203" spans="1:11" ht="63" outlineLevel="6">
      <c r="A203" s="22" t="s">
        <v>661</v>
      </c>
      <c r="B203" s="16" t="s">
        <v>216</v>
      </c>
      <c r="C203" s="16" t="s">
        <v>84</v>
      </c>
      <c r="D203" s="16" t="s">
        <v>237</v>
      </c>
      <c r="E203" s="23" t="s">
        <v>663</v>
      </c>
      <c r="F203" s="16" t="s">
        <v>76</v>
      </c>
      <c r="G203" s="28">
        <f>G204</f>
        <v>10</v>
      </c>
      <c r="H203" s="28">
        <f t="shared" si="80"/>
        <v>10</v>
      </c>
      <c r="I203" s="28">
        <f t="shared" si="80"/>
        <v>10</v>
      </c>
    </row>
    <row r="204" spans="1:11" ht="63" customHeight="1" outlineLevel="7">
      <c r="A204" s="22" t="s">
        <v>178</v>
      </c>
      <c r="B204" s="16" t="s">
        <v>216</v>
      </c>
      <c r="C204" s="16" t="s">
        <v>84</v>
      </c>
      <c r="D204" s="16" t="s">
        <v>237</v>
      </c>
      <c r="E204" s="23" t="s">
        <v>664</v>
      </c>
      <c r="F204" s="16" t="s">
        <v>76</v>
      </c>
      <c r="G204" s="28">
        <f>G205</f>
        <v>10</v>
      </c>
      <c r="H204" s="28">
        <f t="shared" si="80"/>
        <v>10</v>
      </c>
      <c r="I204" s="28">
        <f t="shared" si="80"/>
        <v>10</v>
      </c>
    </row>
    <row r="205" spans="1:11" outlineLevel="6">
      <c r="A205" s="15" t="s">
        <v>39</v>
      </c>
      <c r="B205" s="16" t="s">
        <v>216</v>
      </c>
      <c r="C205" s="16" t="s">
        <v>84</v>
      </c>
      <c r="D205" s="16" t="s">
        <v>237</v>
      </c>
      <c r="E205" s="23" t="s">
        <v>664</v>
      </c>
      <c r="F205" s="16" t="s">
        <v>103</v>
      </c>
      <c r="G205" s="28">
        <v>10</v>
      </c>
      <c r="H205" s="28">
        <v>10</v>
      </c>
      <c r="I205" s="28">
        <v>10</v>
      </c>
    </row>
    <row r="206" spans="1:11" outlineLevel="7">
      <c r="A206" s="13" t="s">
        <v>179</v>
      </c>
      <c r="B206" s="14" t="s">
        <v>216</v>
      </c>
      <c r="C206" s="14" t="s">
        <v>84</v>
      </c>
      <c r="D206" s="14" t="s">
        <v>217</v>
      </c>
      <c r="E206" s="14"/>
      <c r="F206" s="14"/>
      <c r="G206" s="27">
        <f>G207+G224</f>
        <v>116970.87453</v>
      </c>
      <c r="H206" s="27">
        <f>H207+H224</f>
        <v>85081.400000000009</v>
      </c>
      <c r="I206" s="27">
        <f>I207+I224</f>
        <v>83639.8</v>
      </c>
    </row>
    <row r="207" spans="1:11" ht="47.25" outlineLevel="6">
      <c r="A207" s="15" t="s">
        <v>156</v>
      </c>
      <c r="B207" s="16" t="s">
        <v>216</v>
      </c>
      <c r="C207" s="16" t="s">
        <v>84</v>
      </c>
      <c r="D207" s="16" t="s">
        <v>217</v>
      </c>
      <c r="E207" s="16" t="s">
        <v>218</v>
      </c>
      <c r="F207" s="16" t="s">
        <v>76</v>
      </c>
      <c r="G207" s="28">
        <f>G208+G220</f>
        <v>104800.61011000001</v>
      </c>
      <c r="H207" s="28">
        <f t="shared" ref="H207:I207" si="81">H208+H220</f>
        <v>85081.400000000009</v>
      </c>
      <c r="I207" s="28">
        <f t="shared" si="81"/>
        <v>83639.8</v>
      </c>
    </row>
    <row r="208" spans="1:11" ht="63" outlineLevel="7">
      <c r="A208" s="15" t="s">
        <v>157</v>
      </c>
      <c r="B208" s="16" t="s">
        <v>216</v>
      </c>
      <c r="C208" s="16" t="s">
        <v>84</v>
      </c>
      <c r="D208" s="16" t="s">
        <v>217</v>
      </c>
      <c r="E208" s="16" t="s">
        <v>219</v>
      </c>
      <c r="F208" s="16" t="s">
        <v>76</v>
      </c>
      <c r="G208" s="28">
        <f>G209</f>
        <v>104770.61011000001</v>
      </c>
      <c r="H208" s="28">
        <f t="shared" ref="H208:I208" si="82">H209</f>
        <v>80881.400000000009</v>
      </c>
      <c r="I208" s="28">
        <f t="shared" si="82"/>
        <v>81389.8</v>
      </c>
    </row>
    <row r="209" spans="1:9" ht="48" customHeight="1" outlineLevel="6">
      <c r="A209" s="15" t="s">
        <v>158</v>
      </c>
      <c r="B209" s="16" t="s">
        <v>216</v>
      </c>
      <c r="C209" s="16" t="s">
        <v>84</v>
      </c>
      <c r="D209" s="16" t="s">
        <v>217</v>
      </c>
      <c r="E209" s="16" t="s">
        <v>220</v>
      </c>
      <c r="F209" s="16" t="s">
        <v>76</v>
      </c>
      <c r="G209" s="28">
        <f>G210+G212+G214+G216+G218</f>
        <v>104770.61011000001</v>
      </c>
      <c r="H209" s="28">
        <f>H210+H212+H214+H216+H218</f>
        <v>80881.400000000009</v>
      </c>
      <c r="I209" s="28">
        <f>I210+I212+I214+I216+I218</f>
        <v>81389.8</v>
      </c>
    </row>
    <row r="210" spans="1:9" ht="47.25" outlineLevel="7">
      <c r="A210" s="15" t="s">
        <v>180</v>
      </c>
      <c r="B210" s="16" t="s">
        <v>216</v>
      </c>
      <c r="C210" s="16" t="s">
        <v>84</v>
      </c>
      <c r="D210" s="16" t="s">
        <v>217</v>
      </c>
      <c r="E210" s="16" t="s">
        <v>238</v>
      </c>
      <c r="F210" s="16" t="s">
        <v>76</v>
      </c>
      <c r="G210" s="28">
        <f>G211</f>
        <v>73609.284</v>
      </c>
      <c r="H210" s="28">
        <f t="shared" ref="H210:I210" si="83">H211</f>
        <v>80581.400000000009</v>
      </c>
      <c r="I210" s="28">
        <f t="shared" si="83"/>
        <v>81089.8</v>
      </c>
    </row>
    <row r="211" spans="1:9" ht="46.5" customHeight="1" outlineLevel="4">
      <c r="A211" s="15" t="s">
        <v>55</v>
      </c>
      <c r="B211" s="16" t="s">
        <v>216</v>
      </c>
      <c r="C211" s="16" t="s">
        <v>84</v>
      </c>
      <c r="D211" s="16" t="s">
        <v>217</v>
      </c>
      <c r="E211" s="16" t="s">
        <v>238</v>
      </c>
      <c r="F211" s="16" t="s">
        <v>121</v>
      </c>
      <c r="G211" s="28">
        <f>78670.3-1249.7-3285-526.316</f>
        <v>73609.284</v>
      </c>
      <c r="H211" s="28">
        <f>81831.1-1249.7</f>
        <v>80581.400000000009</v>
      </c>
      <c r="I211" s="28">
        <f>82339.5-1249.7</f>
        <v>81089.8</v>
      </c>
    </row>
    <row r="212" spans="1:9" ht="31.5" outlineLevel="5">
      <c r="A212" s="15" t="s">
        <v>181</v>
      </c>
      <c r="B212" s="16" t="s">
        <v>216</v>
      </c>
      <c r="C212" s="16" t="s">
        <v>84</v>
      </c>
      <c r="D212" s="16" t="s">
        <v>217</v>
      </c>
      <c r="E212" s="16" t="s">
        <v>239</v>
      </c>
      <c r="F212" s="16" t="s">
        <v>76</v>
      </c>
      <c r="G212" s="28">
        <f>G213</f>
        <v>0</v>
      </c>
      <c r="H212" s="28">
        <f t="shared" ref="H212:I212" si="84">H213</f>
        <v>300</v>
      </c>
      <c r="I212" s="28">
        <f t="shared" si="84"/>
        <v>300</v>
      </c>
    </row>
    <row r="213" spans="1:9" ht="47.25" outlineLevel="6">
      <c r="A213" s="15" t="s">
        <v>24</v>
      </c>
      <c r="B213" s="16" t="s">
        <v>216</v>
      </c>
      <c r="C213" s="16" t="s">
        <v>84</v>
      </c>
      <c r="D213" s="16" t="s">
        <v>217</v>
      </c>
      <c r="E213" s="16" t="s">
        <v>239</v>
      </c>
      <c r="F213" s="16" t="s">
        <v>88</v>
      </c>
      <c r="G213" s="28">
        <f>300-300</f>
        <v>0</v>
      </c>
      <c r="H213" s="28">
        <v>300</v>
      </c>
      <c r="I213" s="28">
        <v>300</v>
      </c>
    </row>
    <row r="214" spans="1:9" ht="47.25" hidden="1" outlineLevel="7">
      <c r="A214" s="15" t="s">
        <v>182</v>
      </c>
      <c r="B214" s="16" t="s">
        <v>216</v>
      </c>
      <c r="C214" s="16" t="s">
        <v>84</v>
      </c>
      <c r="D214" s="16" t="s">
        <v>217</v>
      </c>
      <c r="E214" s="16" t="s">
        <v>240</v>
      </c>
      <c r="F214" s="16" t="s">
        <v>76</v>
      </c>
      <c r="G214" s="28">
        <f>G215</f>
        <v>0</v>
      </c>
      <c r="H214" s="28">
        <f t="shared" ref="H214:I214" si="85">H215</f>
        <v>0</v>
      </c>
      <c r="I214" s="28">
        <f t="shared" si="85"/>
        <v>0</v>
      </c>
    </row>
    <row r="215" spans="1:9" ht="49.5" hidden="1" customHeight="1" outlineLevel="6">
      <c r="A215" s="15" t="s">
        <v>55</v>
      </c>
      <c r="B215" s="16" t="s">
        <v>216</v>
      </c>
      <c r="C215" s="16" t="s">
        <v>84</v>
      </c>
      <c r="D215" s="16" t="s">
        <v>217</v>
      </c>
      <c r="E215" s="16" t="s">
        <v>240</v>
      </c>
      <c r="F215" s="16" t="s">
        <v>121</v>
      </c>
      <c r="G215" s="28">
        <f>1315-1315</f>
        <v>0</v>
      </c>
      <c r="H215" s="28">
        <v>0</v>
      </c>
      <c r="I215" s="28">
        <v>0</v>
      </c>
    </row>
    <row r="216" spans="1:9" ht="49.5" customHeight="1" outlineLevel="6">
      <c r="A216" s="15" t="s">
        <v>641</v>
      </c>
      <c r="B216" s="16" t="s">
        <v>216</v>
      </c>
      <c r="C216" s="16" t="s">
        <v>84</v>
      </c>
      <c r="D216" s="16" t="s">
        <v>217</v>
      </c>
      <c r="E216" s="16" t="s">
        <v>640</v>
      </c>
      <c r="F216" s="16" t="s">
        <v>76</v>
      </c>
      <c r="G216" s="28">
        <f>G217</f>
        <v>29603.259600000001</v>
      </c>
      <c r="H216" s="28">
        <f t="shared" ref="H216:I216" si="86">H217</f>
        <v>0</v>
      </c>
      <c r="I216" s="28">
        <f t="shared" si="86"/>
        <v>0</v>
      </c>
    </row>
    <row r="217" spans="1:9" ht="49.5" customHeight="1" outlineLevel="6">
      <c r="A217" s="15" t="s">
        <v>55</v>
      </c>
      <c r="B217" s="16" t="s">
        <v>216</v>
      </c>
      <c r="C217" s="16" t="s">
        <v>84</v>
      </c>
      <c r="D217" s="16" t="s">
        <v>217</v>
      </c>
      <c r="E217" s="16" t="s">
        <v>640</v>
      </c>
      <c r="F217" s="16" t="s">
        <v>121</v>
      </c>
      <c r="G217" s="28">
        <f>10000+19603.2596</f>
        <v>29603.259600000001</v>
      </c>
      <c r="H217" s="28">
        <v>0</v>
      </c>
      <c r="I217" s="28">
        <v>0</v>
      </c>
    </row>
    <row r="218" spans="1:9" ht="49.5" customHeight="1" outlineLevel="6">
      <c r="A218" s="15" t="s">
        <v>641</v>
      </c>
      <c r="B218" s="16" t="s">
        <v>216</v>
      </c>
      <c r="C218" s="16" t="s">
        <v>84</v>
      </c>
      <c r="D218" s="16" t="s">
        <v>217</v>
      </c>
      <c r="E218" s="16" t="s">
        <v>240</v>
      </c>
      <c r="F218" s="16" t="s">
        <v>76</v>
      </c>
      <c r="G218" s="28">
        <f>G219</f>
        <v>1558.0665100000001</v>
      </c>
      <c r="H218" s="28">
        <f t="shared" ref="H218:I218" si="87">H219</f>
        <v>0</v>
      </c>
      <c r="I218" s="28">
        <f t="shared" si="87"/>
        <v>0</v>
      </c>
    </row>
    <row r="219" spans="1:9" ht="49.5" customHeight="1" outlineLevel="6">
      <c r="A219" s="15" t="s">
        <v>55</v>
      </c>
      <c r="B219" s="16" t="s">
        <v>216</v>
      </c>
      <c r="C219" s="16" t="s">
        <v>84</v>
      </c>
      <c r="D219" s="16" t="s">
        <v>217</v>
      </c>
      <c r="E219" s="16" t="s">
        <v>240</v>
      </c>
      <c r="F219" s="16" t="s">
        <v>121</v>
      </c>
      <c r="G219" s="28">
        <f>526.316+1031.75051</f>
        <v>1558.0665100000001</v>
      </c>
      <c r="H219" s="28">
        <v>0</v>
      </c>
      <c r="I219" s="28">
        <v>0</v>
      </c>
    </row>
    <row r="220" spans="1:9" ht="126" outlineLevel="7">
      <c r="A220" s="15" t="s">
        <v>183</v>
      </c>
      <c r="B220" s="16" t="s">
        <v>216</v>
      </c>
      <c r="C220" s="16" t="s">
        <v>84</v>
      </c>
      <c r="D220" s="16" t="s">
        <v>217</v>
      </c>
      <c r="E220" s="16" t="s">
        <v>241</v>
      </c>
      <c r="F220" s="16" t="s">
        <v>76</v>
      </c>
      <c r="G220" s="28">
        <f>G221</f>
        <v>30</v>
      </c>
      <c r="H220" s="28">
        <f t="shared" ref="H220:I222" si="88">H221</f>
        <v>4200</v>
      </c>
      <c r="I220" s="28">
        <f t="shared" si="88"/>
        <v>2250</v>
      </c>
    </row>
    <row r="221" spans="1:9" ht="47.25" outlineLevel="4">
      <c r="A221" s="15" t="s">
        <v>184</v>
      </c>
      <c r="B221" s="16" t="s">
        <v>216</v>
      </c>
      <c r="C221" s="16" t="s">
        <v>84</v>
      </c>
      <c r="D221" s="16" t="s">
        <v>217</v>
      </c>
      <c r="E221" s="16" t="s">
        <v>242</v>
      </c>
      <c r="F221" s="16" t="s">
        <v>76</v>
      </c>
      <c r="G221" s="28">
        <f>G222</f>
        <v>30</v>
      </c>
      <c r="H221" s="28">
        <f t="shared" si="88"/>
        <v>4200</v>
      </c>
      <c r="I221" s="28">
        <f t="shared" si="88"/>
        <v>2250</v>
      </c>
    </row>
    <row r="222" spans="1:9" ht="95.25" customHeight="1" outlineLevel="7">
      <c r="A222" s="15" t="s">
        <v>185</v>
      </c>
      <c r="B222" s="16" t="s">
        <v>216</v>
      </c>
      <c r="C222" s="16" t="s">
        <v>84</v>
      </c>
      <c r="D222" s="16" t="s">
        <v>217</v>
      </c>
      <c r="E222" s="16" t="s">
        <v>245</v>
      </c>
      <c r="F222" s="16" t="s">
        <v>76</v>
      </c>
      <c r="G222" s="28">
        <f>G223</f>
        <v>30</v>
      </c>
      <c r="H222" s="28">
        <f t="shared" si="88"/>
        <v>4200</v>
      </c>
      <c r="I222" s="28">
        <f t="shared" si="88"/>
        <v>2250</v>
      </c>
    </row>
    <row r="223" spans="1:9" ht="47.25" outlineLevel="6">
      <c r="A223" s="15" t="s">
        <v>186</v>
      </c>
      <c r="B223" s="16" t="s">
        <v>216</v>
      </c>
      <c r="C223" s="16" t="s">
        <v>84</v>
      </c>
      <c r="D223" s="16" t="s">
        <v>217</v>
      </c>
      <c r="E223" s="16" t="s">
        <v>245</v>
      </c>
      <c r="F223" s="16" t="s">
        <v>244</v>
      </c>
      <c r="G223" s="28">
        <v>30</v>
      </c>
      <c r="H223" s="28">
        <v>4200</v>
      </c>
      <c r="I223" s="28">
        <v>2250</v>
      </c>
    </row>
    <row r="224" spans="1:9" ht="31.5" outlineLevel="6">
      <c r="A224" s="22" t="s">
        <v>705</v>
      </c>
      <c r="B224" s="16" t="s">
        <v>216</v>
      </c>
      <c r="C224" s="16" t="s">
        <v>84</v>
      </c>
      <c r="D224" s="16" t="s">
        <v>217</v>
      </c>
      <c r="E224" s="23" t="s">
        <v>652</v>
      </c>
      <c r="F224" s="16" t="s">
        <v>76</v>
      </c>
      <c r="G224" s="28">
        <f>G225</f>
        <v>12170.26442</v>
      </c>
      <c r="H224" s="28">
        <f t="shared" ref="H224:I230" si="89">H225</f>
        <v>0</v>
      </c>
      <c r="I224" s="28">
        <f t="shared" si="89"/>
        <v>0</v>
      </c>
    </row>
    <row r="225" spans="1:9" ht="47.25" outlineLevel="6">
      <c r="A225" s="22" t="s">
        <v>706</v>
      </c>
      <c r="B225" s="16" t="s">
        <v>216</v>
      </c>
      <c r="C225" s="16" t="s">
        <v>84</v>
      </c>
      <c r="D225" s="16" t="s">
        <v>217</v>
      </c>
      <c r="E225" s="23" t="s">
        <v>653</v>
      </c>
      <c r="F225" s="16" t="s">
        <v>76</v>
      </c>
      <c r="G225" s="28">
        <f>G229+G226</f>
        <v>12170.26442</v>
      </c>
      <c r="H225" s="28">
        <f>H229+H226</f>
        <v>0</v>
      </c>
      <c r="I225" s="28">
        <f>I229+I226</f>
        <v>0</v>
      </c>
    </row>
    <row r="226" spans="1:9" ht="47.25" outlineLevel="6">
      <c r="A226" s="22" t="s">
        <v>656</v>
      </c>
      <c r="B226" s="16" t="s">
        <v>216</v>
      </c>
      <c r="C226" s="16" t="s">
        <v>84</v>
      </c>
      <c r="D226" s="16" t="s">
        <v>217</v>
      </c>
      <c r="E226" s="23" t="s">
        <v>657</v>
      </c>
      <c r="F226" s="23" t="s">
        <v>76</v>
      </c>
      <c r="G226" s="28">
        <f>G227</f>
        <v>608.51321999999993</v>
      </c>
      <c r="H226" s="28">
        <f t="shared" ref="H226:I227" si="90">H227</f>
        <v>0</v>
      </c>
      <c r="I226" s="28">
        <f t="shared" si="90"/>
        <v>0</v>
      </c>
    </row>
    <row r="227" spans="1:9" ht="64.5" customHeight="1" outlineLevel="6">
      <c r="A227" s="22" t="s">
        <v>659</v>
      </c>
      <c r="B227" s="16" t="s">
        <v>216</v>
      </c>
      <c r="C227" s="16" t="s">
        <v>84</v>
      </c>
      <c r="D227" s="16" t="s">
        <v>217</v>
      </c>
      <c r="E227" s="23" t="s">
        <v>658</v>
      </c>
      <c r="F227" s="23" t="s">
        <v>76</v>
      </c>
      <c r="G227" s="28">
        <f>G228</f>
        <v>608.51321999999993</v>
      </c>
      <c r="H227" s="28">
        <f t="shared" si="90"/>
        <v>0</v>
      </c>
      <c r="I227" s="28">
        <f t="shared" si="90"/>
        <v>0</v>
      </c>
    </row>
    <row r="228" spans="1:9" ht="47.25" outlineLevel="6">
      <c r="A228" s="22" t="s">
        <v>24</v>
      </c>
      <c r="B228" s="16" t="s">
        <v>216</v>
      </c>
      <c r="C228" s="16" t="s">
        <v>84</v>
      </c>
      <c r="D228" s="16" t="s">
        <v>217</v>
      </c>
      <c r="E228" s="23" t="s">
        <v>658</v>
      </c>
      <c r="F228" s="23" t="s">
        <v>88</v>
      </c>
      <c r="G228" s="28">
        <f>916.4685-307.95528</f>
        <v>608.51321999999993</v>
      </c>
      <c r="H228" s="28">
        <v>0</v>
      </c>
      <c r="I228" s="28">
        <v>0</v>
      </c>
    </row>
    <row r="229" spans="1:9" ht="63" outlineLevel="6">
      <c r="A229" s="22" t="s">
        <v>650</v>
      </c>
      <c r="B229" s="16" t="s">
        <v>216</v>
      </c>
      <c r="C229" s="16" t="s">
        <v>84</v>
      </c>
      <c r="D229" s="16" t="s">
        <v>217</v>
      </c>
      <c r="E229" s="23" t="s">
        <v>654</v>
      </c>
      <c r="F229" s="16" t="s">
        <v>76</v>
      </c>
      <c r="G229" s="28">
        <f>G230</f>
        <v>11561.751199999999</v>
      </c>
      <c r="H229" s="28">
        <f t="shared" si="89"/>
        <v>0</v>
      </c>
      <c r="I229" s="28">
        <f t="shared" si="89"/>
        <v>0</v>
      </c>
    </row>
    <row r="230" spans="1:9" ht="31.5" outlineLevel="6">
      <c r="A230" s="22" t="s">
        <v>651</v>
      </c>
      <c r="B230" s="16" t="s">
        <v>216</v>
      </c>
      <c r="C230" s="16" t="s">
        <v>84</v>
      </c>
      <c r="D230" s="16" t="s">
        <v>217</v>
      </c>
      <c r="E230" s="23" t="s">
        <v>655</v>
      </c>
      <c r="F230" s="16" t="s">
        <v>76</v>
      </c>
      <c r="G230" s="28">
        <f>G231</f>
        <v>11561.751199999999</v>
      </c>
      <c r="H230" s="28">
        <f t="shared" si="89"/>
        <v>0</v>
      </c>
      <c r="I230" s="28">
        <f t="shared" si="89"/>
        <v>0</v>
      </c>
    </row>
    <row r="231" spans="1:9" ht="47.25" outlineLevel="6">
      <c r="A231" s="22" t="s">
        <v>24</v>
      </c>
      <c r="B231" s="16" t="s">
        <v>216</v>
      </c>
      <c r="C231" s="16" t="s">
        <v>84</v>
      </c>
      <c r="D231" s="16" t="s">
        <v>217</v>
      </c>
      <c r="E231" s="23" t="s">
        <v>655</v>
      </c>
      <c r="F231" s="16" t="s">
        <v>88</v>
      </c>
      <c r="G231" s="28">
        <f>15671.61136+1741.29015-5851.15031</f>
        <v>11561.751199999999</v>
      </c>
      <c r="H231" s="28">
        <v>0</v>
      </c>
      <c r="I231" s="28">
        <v>0</v>
      </c>
    </row>
    <row r="232" spans="1:9" ht="31.5" outlineLevel="7">
      <c r="A232" s="13" t="s">
        <v>53</v>
      </c>
      <c r="B232" s="14" t="s">
        <v>216</v>
      </c>
      <c r="C232" s="14" t="s">
        <v>84</v>
      </c>
      <c r="D232" s="14" t="s">
        <v>118</v>
      </c>
      <c r="E232" s="14"/>
      <c r="F232" s="14"/>
      <c r="G232" s="27">
        <f>G233</f>
        <v>75.900000000000006</v>
      </c>
      <c r="H232" s="27">
        <f t="shared" ref="H232:I236" si="91">H233</f>
        <v>75.900000000000006</v>
      </c>
      <c r="I232" s="27">
        <f t="shared" si="91"/>
        <v>75.900000000000006</v>
      </c>
    </row>
    <row r="233" spans="1:9" s="3" customFormat="1" ht="47.25" outlineLevel="2">
      <c r="A233" s="15" t="s">
        <v>156</v>
      </c>
      <c r="B233" s="16" t="s">
        <v>216</v>
      </c>
      <c r="C233" s="16" t="s">
        <v>84</v>
      </c>
      <c r="D233" s="16" t="s">
        <v>118</v>
      </c>
      <c r="E233" s="16" t="s">
        <v>218</v>
      </c>
      <c r="F233" s="16" t="s">
        <v>76</v>
      </c>
      <c r="G233" s="28">
        <f>G234</f>
        <v>75.900000000000006</v>
      </c>
      <c r="H233" s="28">
        <f t="shared" si="91"/>
        <v>75.900000000000006</v>
      </c>
      <c r="I233" s="28">
        <f t="shared" si="91"/>
        <v>75.900000000000006</v>
      </c>
    </row>
    <row r="234" spans="1:9" ht="47.25" outlineLevel="3">
      <c r="A234" s="15" t="s">
        <v>187</v>
      </c>
      <c r="B234" s="16" t="s">
        <v>216</v>
      </c>
      <c r="C234" s="16" t="s">
        <v>84</v>
      </c>
      <c r="D234" s="16" t="s">
        <v>118</v>
      </c>
      <c r="E234" s="16" t="s">
        <v>246</v>
      </c>
      <c r="F234" s="16" t="s">
        <v>76</v>
      </c>
      <c r="G234" s="28">
        <f>G235</f>
        <v>75.900000000000006</v>
      </c>
      <c r="H234" s="28">
        <f t="shared" si="91"/>
        <v>75.900000000000006</v>
      </c>
      <c r="I234" s="28">
        <f t="shared" si="91"/>
        <v>75.900000000000006</v>
      </c>
    </row>
    <row r="235" spans="1:9" ht="47.25" outlineLevel="4">
      <c r="A235" s="15" t="s">
        <v>188</v>
      </c>
      <c r="B235" s="16" t="s">
        <v>216</v>
      </c>
      <c r="C235" s="16" t="s">
        <v>84</v>
      </c>
      <c r="D235" s="16" t="s">
        <v>118</v>
      </c>
      <c r="E235" s="16" t="s">
        <v>247</v>
      </c>
      <c r="F235" s="16" t="s">
        <v>76</v>
      </c>
      <c r="G235" s="28">
        <f>G236</f>
        <v>75.900000000000006</v>
      </c>
      <c r="H235" s="28">
        <f t="shared" si="91"/>
        <v>75.900000000000006</v>
      </c>
      <c r="I235" s="28">
        <f t="shared" si="91"/>
        <v>75.900000000000006</v>
      </c>
    </row>
    <row r="236" spans="1:9" ht="31.5" outlineLevel="5">
      <c r="A236" s="15" t="s">
        <v>189</v>
      </c>
      <c r="B236" s="16" t="s">
        <v>216</v>
      </c>
      <c r="C236" s="16" t="s">
        <v>84</v>
      </c>
      <c r="D236" s="16" t="s">
        <v>118</v>
      </c>
      <c r="E236" s="16" t="s">
        <v>248</v>
      </c>
      <c r="F236" s="16" t="s">
        <v>76</v>
      </c>
      <c r="G236" s="28">
        <f>G237</f>
        <v>75.900000000000006</v>
      </c>
      <c r="H236" s="28">
        <f t="shared" si="91"/>
        <v>75.900000000000006</v>
      </c>
      <c r="I236" s="28">
        <f t="shared" si="91"/>
        <v>75.900000000000006</v>
      </c>
    </row>
    <row r="237" spans="1:9" ht="47.25" outlineLevel="6">
      <c r="A237" s="15" t="s">
        <v>24</v>
      </c>
      <c r="B237" s="16" t="s">
        <v>216</v>
      </c>
      <c r="C237" s="16" t="s">
        <v>84</v>
      </c>
      <c r="D237" s="16" t="s">
        <v>118</v>
      </c>
      <c r="E237" s="16" t="s">
        <v>248</v>
      </c>
      <c r="F237" s="16" t="s">
        <v>88</v>
      </c>
      <c r="G237" s="28">
        <v>75.900000000000006</v>
      </c>
      <c r="H237" s="28">
        <v>75.900000000000006</v>
      </c>
      <c r="I237" s="28">
        <v>75.900000000000006</v>
      </c>
    </row>
    <row r="238" spans="1:9" ht="31.5" outlineLevel="7">
      <c r="A238" s="11" t="s">
        <v>190</v>
      </c>
      <c r="B238" s="12" t="s">
        <v>216</v>
      </c>
      <c r="C238" s="12" t="s">
        <v>96</v>
      </c>
      <c r="D238" s="12"/>
      <c r="E238" s="12"/>
      <c r="F238" s="12"/>
      <c r="G238" s="26">
        <f>G239+G259+G293</f>
        <v>175502.81966000001</v>
      </c>
      <c r="H238" s="26">
        <f t="shared" ref="H238:I238" si="92">H239+H259+H293</f>
        <v>121105</v>
      </c>
      <c r="I238" s="26">
        <f t="shared" si="92"/>
        <v>107123.2</v>
      </c>
    </row>
    <row r="239" spans="1:9" outlineLevel="7">
      <c r="A239" s="13" t="s">
        <v>195</v>
      </c>
      <c r="B239" s="14" t="s">
        <v>216</v>
      </c>
      <c r="C239" s="14" t="s">
        <v>96</v>
      </c>
      <c r="D239" s="14" t="s">
        <v>78</v>
      </c>
      <c r="E239" s="14"/>
      <c r="F239" s="14"/>
      <c r="G239" s="27">
        <f>G240</f>
        <v>41920.880000000005</v>
      </c>
      <c r="H239" s="27">
        <f t="shared" ref="H239:I239" si="93">H240</f>
        <v>23940.1</v>
      </c>
      <c r="I239" s="27">
        <f t="shared" si="93"/>
        <v>9958.2999999999993</v>
      </c>
    </row>
    <row r="240" spans="1:9" ht="47.25" outlineLevel="6">
      <c r="A240" s="15" t="s">
        <v>156</v>
      </c>
      <c r="B240" s="16" t="s">
        <v>216</v>
      </c>
      <c r="C240" s="16" t="s">
        <v>96</v>
      </c>
      <c r="D240" s="16" t="s">
        <v>78</v>
      </c>
      <c r="E240" s="16" t="s">
        <v>218</v>
      </c>
      <c r="F240" s="16" t="s">
        <v>76</v>
      </c>
      <c r="G240" s="28">
        <f>G241+G249+G255</f>
        <v>41920.880000000005</v>
      </c>
      <c r="H240" s="28">
        <f>H241+H249+H255</f>
        <v>23940.1</v>
      </c>
      <c r="I240" s="28">
        <f>I241+I249+I255</f>
        <v>9958.2999999999993</v>
      </c>
    </row>
    <row r="241" spans="1:9" ht="47.25" outlineLevel="7">
      <c r="A241" s="15" t="s">
        <v>187</v>
      </c>
      <c r="B241" s="16" t="s">
        <v>216</v>
      </c>
      <c r="C241" s="16" t="s">
        <v>96</v>
      </c>
      <c r="D241" s="16" t="s">
        <v>78</v>
      </c>
      <c r="E241" s="16" t="s">
        <v>246</v>
      </c>
      <c r="F241" s="16" t="s">
        <v>76</v>
      </c>
      <c r="G241" s="28">
        <f>G242</f>
        <v>34093.880000000005</v>
      </c>
      <c r="H241" s="28">
        <f t="shared" ref="H241:I243" si="94">H242</f>
        <v>500</v>
      </c>
      <c r="I241" s="28">
        <f t="shared" si="94"/>
        <v>500</v>
      </c>
    </row>
    <row r="242" spans="1:9" s="3" customFormat="1" ht="48" customHeight="1" outlineLevel="2">
      <c r="A242" s="15" t="s">
        <v>196</v>
      </c>
      <c r="B242" s="16" t="s">
        <v>216</v>
      </c>
      <c r="C242" s="16" t="s">
        <v>96</v>
      </c>
      <c r="D242" s="16" t="s">
        <v>78</v>
      </c>
      <c r="E242" s="16" t="s">
        <v>252</v>
      </c>
      <c r="F242" s="16" t="s">
        <v>76</v>
      </c>
      <c r="G242" s="28">
        <f>G243+G247+G245</f>
        <v>34093.880000000005</v>
      </c>
      <c r="H242" s="28">
        <f>H243+H247+H245</f>
        <v>500</v>
      </c>
      <c r="I242" s="28">
        <f>I243+I247+I245</f>
        <v>500</v>
      </c>
    </row>
    <row r="243" spans="1:9" ht="47.25" outlineLevel="3">
      <c r="A243" s="15" t="s">
        <v>197</v>
      </c>
      <c r="B243" s="16" t="s">
        <v>216</v>
      </c>
      <c r="C243" s="16" t="s">
        <v>96</v>
      </c>
      <c r="D243" s="16" t="s">
        <v>78</v>
      </c>
      <c r="E243" s="16" t="s">
        <v>253</v>
      </c>
      <c r="F243" s="16" t="s">
        <v>76</v>
      </c>
      <c r="G243" s="28">
        <f>G244</f>
        <v>0</v>
      </c>
      <c r="H243" s="28">
        <f t="shared" si="94"/>
        <v>500</v>
      </c>
      <c r="I243" s="28">
        <f t="shared" si="94"/>
        <v>500</v>
      </c>
    </row>
    <row r="244" spans="1:9" ht="47.25" outlineLevel="4">
      <c r="A244" s="15" t="s">
        <v>186</v>
      </c>
      <c r="B244" s="16" t="s">
        <v>216</v>
      </c>
      <c r="C244" s="16" t="s">
        <v>96</v>
      </c>
      <c r="D244" s="16" t="s">
        <v>78</v>
      </c>
      <c r="E244" s="16" t="s">
        <v>253</v>
      </c>
      <c r="F244" s="16" t="s">
        <v>244</v>
      </c>
      <c r="G244" s="28">
        <f>500-500</f>
        <v>0</v>
      </c>
      <c r="H244" s="28">
        <v>500</v>
      </c>
      <c r="I244" s="28">
        <v>500</v>
      </c>
    </row>
    <row r="245" spans="1:9" ht="63" outlineLevel="4">
      <c r="A245" s="22" t="s">
        <v>622</v>
      </c>
      <c r="B245" s="16" t="s">
        <v>216</v>
      </c>
      <c r="C245" s="16" t="s">
        <v>96</v>
      </c>
      <c r="D245" s="16" t="s">
        <v>78</v>
      </c>
      <c r="E245" s="16" t="s">
        <v>645</v>
      </c>
      <c r="F245" s="16" t="s">
        <v>76</v>
      </c>
      <c r="G245" s="28">
        <f>G246</f>
        <v>30543.88</v>
      </c>
      <c r="H245" s="28">
        <f t="shared" ref="H245:I245" si="95">H246</f>
        <v>0</v>
      </c>
      <c r="I245" s="28">
        <f t="shared" si="95"/>
        <v>0</v>
      </c>
    </row>
    <row r="246" spans="1:9" ht="47.25" outlineLevel="4">
      <c r="A246" s="15" t="s">
        <v>186</v>
      </c>
      <c r="B246" s="16" t="s">
        <v>216</v>
      </c>
      <c r="C246" s="16" t="s">
        <v>96</v>
      </c>
      <c r="D246" s="16" t="s">
        <v>78</v>
      </c>
      <c r="E246" s="16" t="s">
        <v>645</v>
      </c>
      <c r="F246" s="16" t="s">
        <v>244</v>
      </c>
      <c r="G246" s="28">
        <v>30543.88</v>
      </c>
      <c r="H246" s="28">
        <v>0</v>
      </c>
      <c r="I246" s="28">
        <v>0</v>
      </c>
    </row>
    <row r="247" spans="1:9" ht="69" customHeight="1" outlineLevel="4">
      <c r="A247" s="22" t="s">
        <v>622</v>
      </c>
      <c r="B247" s="16" t="s">
        <v>216</v>
      </c>
      <c r="C247" s="16" t="s">
        <v>96</v>
      </c>
      <c r="D247" s="16" t="s">
        <v>78</v>
      </c>
      <c r="E247" s="16" t="s">
        <v>621</v>
      </c>
      <c r="F247" s="16" t="s">
        <v>76</v>
      </c>
      <c r="G247" s="28">
        <f>G248</f>
        <v>3550</v>
      </c>
      <c r="H247" s="28">
        <f>H248</f>
        <v>0</v>
      </c>
      <c r="I247" s="28">
        <f>I248</f>
        <v>0</v>
      </c>
    </row>
    <row r="248" spans="1:9" ht="47.25" outlineLevel="4">
      <c r="A248" s="15" t="s">
        <v>186</v>
      </c>
      <c r="B248" s="16" t="s">
        <v>216</v>
      </c>
      <c r="C248" s="16" t="s">
        <v>96</v>
      </c>
      <c r="D248" s="16" t="s">
        <v>78</v>
      </c>
      <c r="E248" s="16" t="s">
        <v>621</v>
      </c>
      <c r="F248" s="16" t="s">
        <v>244</v>
      </c>
      <c r="G248" s="28">
        <v>3550</v>
      </c>
      <c r="H248" s="28">
        <v>0</v>
      </c>
      <c r="I248" s="28">
        <v>0</v>
      </c>
    </row>
    <row r="249" spans="1:9" ht="126" outlineLevel="5">
      <c r="A249" s="15" t="s">
        <v>183</v>
      </c>
      <c r="B249" s="16" t="s">
        <v>216</v>
      </c>
      <c r="C249" s="16" t="s">
        <v>96</v>
      </c>
      <c r="D249" s="16" t="s">
        <v>78</v>
      </c>
      <c r="E249" s="16" t="s">
        <v>241</v>
      </c>
      <c r="F249" s="16" t="s">
        <v>76</v>
      </c>
      <c r="G249" s="28">
        <f>G250</f>
        <v>6277</v>
      </c>
      <c r="H249" s="28">
        <f t="shared" ref="H249:I249" si="96">H250</f>
        <v>23440.1</v>
      </c>
      <c r="I249" s="28">
        <f t="shared" si="96"/>
        <v>9458.2999999999993</v>
      </c>
    </row>
    <row r="250" spans="1:9" ht="47.25" outlineLevel="6">
      <c r="A250" s="15" t="s">
        <v>184</v>
      </c>
      <c r="B250" s="16" t="s">
        <v>216</v>
      </c>
      <c r="C250" s="16" t="s">
        <v>96</v>
      </c>
      <c r="D250" s="16" t="s">
        <v>78</v>
      </c>
      <c r="E250" s="16" t="s">
        <v>242</v>
      </c>
      <c r="F250" s="16" t="s">
        <v>76</v>
      </c>
      <c r="G250" s="28">
        <f>G251+G253</f>
        <v>6277</v>
      </c>
      <c r="H250" s="28">
        <f t="shared" ref="H250:I250" si="97">H251+H253</f>
        <v>23440.1</v>
      </c>
      <c r="I250" s="28">
        <f t="shared" si="97"/>
        <v>9458.2999999999993</v>
      </c>
    </row>
    <row r="251" spans="1:9" ht="96.75" customHeight="1" outlineLevel="6">
      <c r="A251" s="15" t="s">
        <v>185</v>
      </c>
      <c r="B251" s="16" t="s">
        <v>216</v>
      </c>
      <c r="C251" s="16" t="s">
        <v>96</v>
      </c>
      <c r="D251" s="16" t="s">
        <v>78</v>
      </c>
      <c r="E251" s="16" t="s">
        <v>243</v>
      </c>
      <c r="F251" s="16" t="s">
        <v>76</v>
      </c>
      <c r="G251" s="28">
        <f>G252</f>
        <v>4377</v>
      </c>
      <c r="H251" s="28">
        <f t="shared" ref="H251:I251" si="98">H252</f>
        <v>21390.1</v>
      </c>
      <c r="I251" s="28">
        <f t="shared" si="98"/>
        <v>5458.3</v>
      </c>
    </row>
    <row r="252" spans="1:9" ht="47.25" outlineLevel="6">
      <c r="A252" s="15" t="s">
        <v>186</v>
      </c>
      <c r="B252" s="16" t="s">
        <v>216</v>
      </c>
      <c r="C252" s="16" t="s">
        <v>96</v>
      </c>
      <c r="D252" s="16" t="s">
        <v>78</v>
      </c>
      <c r="E252" s="16" t="s">
        <v>243</v>
      </c>
      <c r="F252" s="16" t="s">
        <v>244</v>
      </c>
      <c r="G252" s="28">
        <v>4377</v>
      </c>
      <c r="H252" s="28">
        <v>21390.1</v>
      </c>
      <c r="I252" s="28">
        <v>5458.3</v>
      </c>
    </row>
    <row r="253" spans="1:9" ht="94.5" customHeight="1" outlineLevel="7">
      <c r="A253" s="15" t="s">
        <v>185</v>
      </c>
      <c r="B253" s="16" t="s">
        <v>216</v>
      </c>
      <c r="C253" s="16" t="s">
        <v>96</v>
      </c>
      <c r="D253" s="16" t="s">
        <v>78</v>
      </c>
      <c r="E253" s="16" t="s">
        <v>245</v>
      </c>
      <c r="F253" s="16" t="s">
        <v>76</v>
      </c>
      <c r="G253" s="28">
        <f>G254</f>
        <v>1900</v>
      </c>
      <c r="H253" s="28">
        <f t="shared" ref="H253:I253" si="99">H254</f>
        <v>2050</v>
      </c>
      <c r="I253" s="28">
        <f t="shared" si="99"/>
        <v>4000</v>
      </c>
    </row>
    <row r="254" spans="1:9" ht="47.25" outlineLevel="4">
      <c r="A254" s="15" t="s">
        <v>186</v>
      </c>
      <c r="B254" s="16" t="s">
        <v>216</v>
      </c>
      <c r="C254" s="16" t="s">
        <v>96</v>
      </c>
      <c r="D254" s="16" t="s">
        <v>78</v>
      </c>
      <c r="E254" s="16" t="s">
        <v>245</v>
      </c>
      <c r="F254" s="16" t="s">
        <v>244</v>
      </c>
      <c r="G254" s="28">
        <f>1930-30</f>
        <v>1900</v>
      </c>
      <c r="H254" s="28">
        <v>2050</v>
      </c>
      <c r="I254" s="28">
        <v>4000</v>
      </c>
    </row>
    <row r="255" spans="1:9" ht="54.75" customHeight="1" outlineLevel="4">
      <c r="A255" s="22" t="s">
        <v>623</v>
      </c>
      <c r="B255" s="16" t="s">
        <v>216</v>
      </c>
      <c r="C255" s="16" t="s">
        <v>96</v>
      </c>
      <c r="D255" s="16" t="s">
        <v>78</v>
      </c>
      <c r="E255" s="16" t="s">
        <v>627</v>
      </c>
      <c r="F255" s="16" t="s">
        <v>76</v>
      </c>
      <c r="G255" s="28">
        <f t="shared" ref="G255:I257" si="100">G256</f>
        <v>1550</v>
      </c>
      <c r="H255" s="28">
        <f t="shared" si="100"/>
        <v>0</v>
      </c>
      <c r="I255" s="28">
        <f t="shared" si="100"/>
        <v>0</v>
      </c>
    </row>
    <row r="256" spans="1:9" ht="51.75" customHeight="1" outlineLevel="4">
      <c r="A256" s="22" t="s">
        <v>624</v>
      </c>
      <c r="B256" s="16" t="s">
        <v>216</v>
      </c>
      <c r="C256" s="16" t="s">
        <v>96</v>
      </c>
      <c r="D256" s="16" t="s">
        <v>78</v>
      </c>
      <c r="E256" s="16" t="s">
        <v>628</v>
      </c>
      <c r="F256" s="16" t="s">
        <v>76</v>
      </c>
      <c r="G256" s="28">
        <f t="shared" si="100"/>
        <v>1550</v>
      </c>
      <c r="H256" s="28">
        <f t="shared" si="100"/>
        <v>0</v>
      </c>
      <c r="I256" s="28">
        <f t="shared" si="100"/>
        <v>0</v>
      </c>
    </row>
    <row r="257" spans="1:9" ht="52.5" customHeight="1" outlineLevel="4">
      <c r="A257" s="22" t="s">
        <v>625</v>
      </c>
      <c r="B257" s="16" t="s">
        <v>216</v>
      </c>
      <c r="C257" s="16" t="s">
        <v>96</v>
      </c>
      <c r="D257" s="16" t="s">
        <v>78</v>
      </c>
      <c r="E257" s="16" t="s">
        <v>629</v>
      </c>
      <c r="F257" s="16" t="s">
        <v>76</v>
      </c>
      <c r="G257" s="28">
        <f t="shared" si="100"/>
        <v>1550</v>
      </c>
      <c r="H257" s="28">
        <f t="shared" si="100"/>
        <v>0</v>
      </c>
      <c r="I257" s="28">
        <f t="shared" si="100"/>
        <v>0</v>
      </c>
    </row>
    <row r="258" spans="1:9" ht="51" customHeight="1" outlineLevel="4">
      <c r="A258" s="22" t="s">
        <v>626</v>
      </c>
      <c r="B258" s="16" t="s">
        <v>216</v>
      </c>
      <c r="C258" s="16" t="s">
        <v>96</v>
      </c>
      <c r="D258" s="16" t="s">
        <v>78</v>
      </c>
      <c r="E258" s="16" t="s">
        <v>629</v>
      </c>
      <c r="F258" s="16" t="s">
        <v>88</v>
      </c>
      <c r="G258" s="28">
        <f>1050+500</f>
        <v>1550</v>
      </c>
      <c r="H258" s="28">
        <v>0</v>
      </c>
      <c r="I258" s="28">
        <v>0</v>
      </c>
    </row>
    <row r="259" spans="1:9" outlineLevel="5">
      <c r="A259" s="13" t="s">
        <v>198</v>
      </c>
      <c r="B259" s="14" t="s">
        <v>216</v>
      </c>
      <c r="C259" s="14" t="s">
        <v>96</v>
      </c>
      <c r="D259" s="14" t="s">
        <v>114</v>
      </c>
      <c r="E259" s="14"/>
      <c r="F259" s="14"/>
      <c r="G259" s="27">
        <f>G260+G278+G283+G288</f>
        <v>115006.93966</v>
      </c>
      <c r="H259" s="27">
        <f>H260+H278+H283+H288</f>
        <v>78047.399999999994</v>
      </c>
      <c r="I259" s="27">
        <f>I260+I278+I283+I288</f>
        <v>78047.399999999994</v>
      </c>
    </row>
    <row r="260" spans="1:9" ht="47.25" outlineLevel="6">
      <c r="A260" s="15" t="s">
        <v>156</v>
      </c>
      <c r="B260" s="16" t="s">
        <v>216</v>
      </c>
      <c r="C260" s="16" t="s">
        <v>96</v>
      </c>
      <c r="D260" s="16" t="s">
        <v>114</v>
      </c>
      <c r="E260" s="16" t="s">
        <v>218</v>
      </c>
      <c r="F260" s="16" t="s">
        <v>76</v>
      </c>
      <c r="G260" s="28">
        <f>G261</f>
        <v>71485.378230000002</v>
      </c>
      <c r="H260" s="28">
        <f t="shared" ref="H260:I260" si="101">H261</f>
        <v>78047.399999999994</v>
      </c>
      <c r="I260" s="28">
        <f t="shared" si="101"/>
        <v>78047.399999999994</v>
      </c>
    </row>
    <row r="261" spans="1:9" ht="31.5" outlineLevel="7">
      <c r="A261" s="15" t="s">
        <v>174</v>
      </c>
      <c r="B261" s="16" t="s">
        <v>216</v>
      </c>
      <c r="C261" s="16" t="s">
        <v>96</v>
      </c>
      <c r="D261" s="16" t="s">
        <v>114</v>
      </c>
      <c r="E261" s="16" t="s">
        <v>234</v>
      </c>
      <c r="F261" s="16" t="s">
        <v>76</v>
      </c>
      <c r="G261" s="28">
        <f>G262+G272</f>
        <v>71485.378230000002</v>
      </c>
      <c r="H261" s="28">
        <f t="shared" ref="H261:I261" si="102">H262+H272</f>
        <v>78047.399999999994</v>
      </c>
      <c r="I261" s="28">
        <f t="shared" si="102"/>
        <v>78047.399999999994</v>
      </c>
    </row>
    <row r="262" spans="1:9" s="3" customFormat="1" ht="47.25" outlineLevel="2">
      <c r="A262" s="15" t="s">
        <v>199</v>
      </c>
      <c r="B262" s="16" t="s">
        <v>216</v>
      </c>
      <c r="C262" s="16" t="s">
        <v>96</v>
      </c>
      <c r="D262" s="16" t="s">
        <v>114</v>
      </c>
      <c r="E262" s="16" t="s">
        <v>254</v>
      </c>
      <c r="F262" s="16" t="s">
        <v>76</v>
      </c>
      <c r="G262" s="28">
        <f>G263+G268+G270</f>
        <v>49992.478229999993</v>
      </c>
      <c r="H262" s="28">
        <f t="shared" ref="H262:I262" si="103">H263+H268+H270</f>
        <v>56555.899999999994</v>
      </c>
      <c r="I262" s="28">
        <f t="shared" si="103"/>
        <v>56555.899999999994</v>
      </c>
    </row>
    <row r="263" spans="1:9" ht="47.25" outlineLevel="3">
      <c r="A263" s="15" t="s">
        <v>200</v>
      </c>
      <c r="B263" s="16" t="s">
        <v>216</v>
      </c>
      <c r="C263" s="16" t="s">
        <v>96</v>
      </c>
      <c r="D263" s="16" t="s">
        <v>114</v>
      </c>
      <c r="E263" s="16" t="s">
        <v>255</v>
      </c>
      <c r="F263" s="16" t="s">
        <v>76</v>
      </c>
      <c r="G263" s="28">
        <f>G264+G265+G266+G267</f>
        <v>47008.768739999992</v>
      </c>
      <c r="H263" s="28">
        <f t="shared" ref="H263:I263" si="104">H264+H265+H266+H267</f>
        <v>52453.299999999996</v>
      </c>
      <c r="I263" s="28">
        <f t="shared" si="104"/>
        <v>52453.299999999996</v>
      </c>
    </row>
    <row r="264" spans="1:9" ht="93.75" customHeight="1" outlineLevel="4">
      <c r="A264" s="15" t="s">
        <v>19</v>
      </c>
      <c r="B264" s="16" t="s">
        <v>216</v>
      </c>
      <c r="C264" s="16" t="s">
        <v>96</v>
      </c>
      <c r="D264" s="16" t="s">
        <v>114</v>
      </c>
      <c r="E264" s="16" t="s">
        <v>255</v>
      </c>
      <c r="F264" s="16" t="s">
        <v>83</v>
      </c>
      <c r="G264" s="28">
        <v>5193.6000000000004</v>
      </c>
      <c r="H264" s="28">
        <v>5193.6000000000004</v>
      </c>
      <c r="I264" s="28">
        <v>5193.6000000000004</v>
      </c>
    </row>
    <row r="265" spans="1:9" ht="47.25" outlineLevel="5">
      <c r="A265" s="15" t="s">
        <v>24</v>
      </c>
      <c r="B265" s="16" t="s">
        <v>216</v>
      </c>
      <c r="C265" s="16" t="s">
        <v>96</v>
      </c>
      <c r="D265" s="16" t="s">
        <v>114</v>
      </c>
      <c r="E265" s="16" t="s">
        <v>255</v>
      </c>
      <c r="F265" s="16" t="s">
        <v>88</v>
      </c>
      <c r="G265" s="28">
        <v>854</v>
      </c>
      <c r="H265" s="28">
        <v>854</v>
      </c>
      <c r="I265" s="28">
        <v>854</v>
      </c>
    </row>
    <row r="266" spans="1:9" ht="46.5" customHeight="1" outlineLevel="6">
      <c r="A266" s="15" t="s">
        <v>55</v>
      </c>
      <c r="B266" s="16" t="s">
        <v>216</v>
      </c>
      <c r="C266" s="16" t="s">
        <v>96</v>
      </c>
      <c r="D266" s="16" t="s">
        <v>114</v>
      </c>
      <c r="E266" s="16" t="s">
        <v>255</v>
      </c>
      <c r="F266" s="16" t="s">
        <v>121</v>
      </c>
      <c r="G266" s="28">
        <f>46400-5444.53126</f>
        <v>40955.468739999997</v>
      </c>
      <c r="H266" s="28">
        <v>46400</v>
      </c>
      <c r="I266" s="28">
        <v>46400</v>
      </c>
    </row>
    <row r="267" spans="1:9" outlineLevel="7">
      <c r="A267" s="15" t="s">
        <v>39</v>
      </c>
      <c r="B267" s="16" t="s">
        <v>216</v>
      </c>
      <c r="C267" s="16" t="s">
        <v>96</v>
      </c>
      <c r="D267" s="16" t="s">
        <v>114</v>
      </c>
      <c r="E267" s="16" t="s">
        <v>255</v>
      </c>
      <c r="F267" s="16" t="s">
        <v>103</v>
      </c>
      <c r="G267" s="28">
        <v>5.7</v>
      </c>
      <c r="H267" s="28">
        <v>5.7</v>
      </c>
      <c r="I267" s="28">
        <v>5.7</v>
      </c>
    </row>
    <row r="268" spans="1:9" ht="31.5" outlineLevel="7">
      <c r="A268" s="15" t="s">
        <v>201</v>
      </c>
      <c r="B268" s="16" t="s">
        <v>216</v>
      </c>
      <c r="C268" s="16" t="s">
        <v>96</v>
      </c>
      <c r="D268" s="16" t="s">
        <v>114</v>
      </c>
      <c r="E268" s="16" t="s">
        <v>256</v>
      </c>
      <c r="F268" s="16" t="s">
        <v>76</v>
      </c>
      <c r="G268" s="28">
        <f>G269</f>
        <v>2300</v>
      </c>
      <c r="H268" s="28">
        <f t="shared" ref="H268:I268" si="105">H269</f>
        <v>2300</v>
      </c>
      <c r="I268" s="28">
        <f t="shared" si="105"/>
        <v>2300</v>
      </c>
    </row>
    <row r="269" spans="1:9" ht="47.25" outlineLevel="7">
      <c r="A269" s="15" t="s">
        <v>24</v>
      </c>
      <c r="B269" s="16" t="s">
        <v>216</v>
      </c>
      <c r="C269" s="16" t="s">
        <v>96</v>
      </c>
      <c r="D269" s="16" t="s">
        <v>114</v>
      </c>
      <c r="E269" s="16" t="s">
        <v>256</v>
      </c>
      <c r="F269" s="16" t="s">
        <v>88</v>
      </c>
      <c r="G269" s="28">
        <v>2300</v>
      </c>
      <c r="H269" s="28">
        <v>2300</v>
      </c>
      <c r="I269" s="28">
        <v>2300</v>
      </c>
    </row>
    <row r="270" spans="1:9" ht="31.5" outlineLevel="6">
      <c r="A270" s="15" t="s">
        <v>202</v>
      </c>
      <c r="B270" s="16" t="s">
        <v>216</v>
      </c>
      <c r="C270" s="16" t="s">
        <v>96</v>
      </c>
      <c r="D270" s="16" t="s">
        <v>114</v>
      </c>
      <c r="E270" s="16" t="s">
        <v>257</v>
      </c>
      <c r="F270" s="16" t="s">
        <v>76</v>
      </c>
      <c r="G270" s="28">
        <f>G271</f>
        <v>683.70948999999996</v>
      </c>
      <c r="H270" s="28">
        <f t="shared" ref="H270:I270" si="106">H271</f>
        <v>1802.6</v>
      </c>
      <c r="I270" s="28">
        <f t="shared" si="106"/>
        <v>1802.6</v>
      </c>
    </row>
    <row r="271" spans="1:9" ht="47.25" outlineLevel="7">
      <c r="A271" s="15" t="s">
        <v>24</v>
      </c>
      <c r="B271" s="16" t="s">
        <v>216</v>
      </c>
      <c r="C271" s="16" t="s">
        <v>96</v>
      </c>
      <c r="D271" s="16" t="s">
        <v>114</v>
      </c>
      <c r="E271" s="16" t="s">
        <v>257</v>
      </c>
      <c r="F271" s="16" t="s">
        <v>88</v>
      </c>
      <c r="G271" s="28">
        <f>1442.6-500.4-231.75051-26.74</f>
        <v>683.70948999999996</v>
      </c>
      <c r="H271" s="28">
        <v>1802.6</v>
      </c>
      <c r="I271" s="28">
        <v>1802.6</v>
      </c>
    </row>
    <row r="272" spans="1:9" ht="47.25" outlineLevel="6">
      <c r="A272" s="15" t="s">
        <v>203</v>
      </c>
      <c r="B272" s="16" t="s">
        <v>216</v>
      </c>
      <c r="C272" s="16" t="s">
        <v>96</v>
      </c>
      <c r="D272" s="16" t="s">
        <v>114</v>
      </c>
      <c r="E272" s="16" t="s">
        <v>258</v>
      </c>
      <c r="F272" s="16" t="s">
        <v>76</v>
      </c>
      <c r="G272" s="28">
        <f>G273+G276</f>
        <v>21492.9</v>
      </c>
      <c r="H272" s="28">
        <f t="shared" ref="H272:I272" si="107">H273+H276</f>
        <v>21491.5</v>
      </c>
      <c r="I272" s="28">
        <f t="shared" si="107"/>
        <v>21491.5</v>
      </c>
    </row>
    <row r="273" spans="1:9" outlineLevel="7">
      <c r="A273" s="15" t="s">
        <v>204</v>
      </c>
      <c r="B273" s="16" t="s">
        <v>216</v>
      </c>
      <c r="C273" s="16" t="s">
        <v>96</v>
      </c>
      <c r="D273" s="16" t="s">
        <v>114</v>
      </c>
      <c r="E273" s="16" t="s">
        <v>259</v>
      </c>
      <c r="F273" s="16" t="s">
        <v>76</v>
      </c>
      <c r="G273" s="28">
        <f>G274+G275</f>
        <v>3051.4</v>
      </c>
      <c r="H273" s="28">
        <f t="shared" ref="H273:I273" si="108">H274</f>
        <v>3050</v>
      </c>
      <c r="I273" s="28">
        <f t="shared" si="108"/>
        <v>3050</v>
      </c>
    </row>
    <row r="274" spans="1:9" ht="47.25" outlineLevel="6">
      <c r="A274" s="15" t="s">
        <v>24</v>
      </c>
      <c r="B274" s="16" t="s">
        <v>216</v>
      </c>
      <c r="C274" s="16" t="s">
        <v>96</v>
      </c>
      <c r="D274" s="16" t="s">
        <v>114</v>
      </c>
      <c r="E274" s="16" t="s">
        <v>259</v>
      </c>
      <c r="F274" s="16" t="s">
        <v>88</v>
      </c>
      <c r="G274" s="28">
        <f>3050-0.066</f>
        <v>3049.9340000000002</v>
      </c>
      <c r="H274" s="28">
        <v>3050</v>
      </c>
      <c r="I274" s="28">
        <v>3050</v>
      </c>
    </row>
    <row r="275" spans="1:9" outlineLevel="6">
      <c r="A275" s="15" t="s">
        <v>39</v>
      </c>
      <c r="B275" s="16" t="s">
        <v>216</v>
      </c>
      <c r="C275" s="16" t="s">
        <v>96</v>
      </c>
      <c r="D275" s="16" t="s">
        <v>114</v>
      </c>
      <c r="E275" s="16" t="s">
        <v>259</v>
      </c>
      <c r="F275" s="16" t="s">
        <v>103</v>
      </c>
      <c r="G275" s="28">
        <f>0.466+1</f>
        <v>1.466</v>
      </c>
      <c r="H275" s="28">
        <v>0</v>
      </c>
      <c r="I275" s="28">
        <v>0</v>
      </c>
    </row>
    <row r="276" spans="1:9" ht="31.5" outlineLevel="7">
      <c r="A276" s="15" t="s">
        <v>205</v>
      </c>
      <c r="B276" s="16" t="s">
        <v>216</v>
      </c>
      <c r="C276" s="16" t="s">
        <v>96</v>
      </c>
      <c r="D276" s="16" t="s">
        <v>114</v>
      </c>
      <c r="E276" s="16" t="s">
        <v>260</v>
      </c>
      <c r="F276" s="16" t="s">
        <v>76</v>
      </c>
      <c r="G276" s="28">
        <f>G277</f>
        <v>18441.5</v>
      </c>
      <c r="H276" s="28">
        <f t="shared" ref="H276:I276" si="109">H277</f>
        <v>18441.5</v>
      </c>
      <c r="I276" s="28">
        <f t="shared" si="109"/>
        <v>18441.5</v>
      </c>
    </row>
    <row r="277" spans="1:9" outlineLevel="5">
      <c r="A277" s="15" t="s">
        <v>39</v>
      </c>
      <c r="B277" s="16" t="s">
        <v>216</v>
      </c>
      <c r="C277" s="16" t="s">
        <v>96</v>
      </c>
      <c r="D277" s="16" t="s">
        <v>114</v>
      </c>
      <c r="E277" s="16" t="s">
        <v>260</v>
      </c>
      <c r="F277" s="16" t="s">
        <v>103</v>
      </c>
      <c r="G277" s="28">
        <v>18441.5</v>
      </c>
      <c r="H277" s="28">
        <v>18441.5</v>
      </c>
      <c r="I277" s="28">
        <v>18441.5</v>
      </c>
    </row>
    <row r="278" spans="1:9" ht="63" outlineLevel="6">
      <c r="A278" s="15" t="s">
        <v>206</v>
      </c>
      <c r="B278" s="16" t="s">
        <v>216</v>
      </c>
      <c r="C278" s="16" t="s">
        <v>96</v>
      </c>
      <c r="D278" s="16" t="s">
        <v>114</v>
      </c>
      <c r="E278" s="16" t="s">
        <v>261</v>
      </c>
      <c r="F278" s="16" t="s">
        <v>76</v>
      </c>
      <c r="G278" s="28">
        <f>G279</f>
        <v>638</v>
      </c>
      <c r="H278" s="28">
        <f t="shared" ref="H278:I281" si="110">H279</f>
        <v>0</v>
      </c>
      <c r="I278" s="28">
        <f t="shared" si="110"/>
        <v>0</v>
      </c>
    </row>
    <row r="279" spans="1:9" ht="47.25" outlineLevel="7">
      <c r="A279" s="15" t="s">
        <v>207</v>
      </c>
      <c r="B279" s="16" t="s">
        <v>216</v>
      </c>
      <c r="C279" s="16" t="s">
        <v>96</v>
      </c>
      <c r="D279" s="16" t="s">
        <v>114</v>
      </c>
      <c r="E279" s="16" t="s">
        <v>262</v>
      </c>
      <c r="F279" s="16" t="s">
        <v>76</v>
      </c>
      <c r="G279" s="28">
        <f>G280</f>
        <v>638</v>
      </c>
      <c r="H279" s="28">
        <f t="shared" si="110"/>
        <v>0</v>
      </c>
      <c r="I279" s="28">
        <f t="shared" si="110"/>
        <v>0</v>
      </c>
    </row>
    <row r="280" spans="1:9" ht="63" outlineLevel="6">
      <c r="A280" s="15" t="s">
        <v>208</v>
      </c>
      <c r="B280" s="16" t="s">
        <v>216</v>
      </c>
      <c r="C280" s="16" t="s">
        <v>96</v>
      </c>
      <c r="D280" s="16" t="s">
        <v>114</v>
      </c>
      <c r="E280" s="16" t="s">
        <v>263</v>
      </c>
      <c r="F280" s="16" t="s">
        <v>76</v>
      </c>
      <c r="G280" s="28">
        <f>G281</f>
        <v>638</v>
      </c>
      <c r="H280" s="28">
        <f t="shared" si="110"/>
        <v>0</v>
      </c>
      <c r="I280" s="28">
        <f t="shared" si="110"/>
        <v>0</v>
      </c>
    </row>
    <row r="281" spans="1:9" ht="63" outlineLevel="7">
      <c r="A281" s="15" t="s">
        <v>209</v>
      </c>
      <c r="B281" s="16" t="s">
        <v>216</v>
      </c>
      <c r="C281" s="16" t="s">
        <v>96</v>
      </c>
      <c r="D281" s="16" t="s">
        <v>114</v>
      </c>
      <c r="E281" s="16" t="s">
        <v>264</v>
      </c>
      <c r="F281" s="16" t="s">
        <v>76</v>
      </c>
      <c r="G281" s="28">
        <f>G282</f>
        <v>638</v>
      </c>
      <c r="H281" s="28">
        <f t="shared" si="110"/>
        <v>0</v>
      </c>
      <c r="I281" s="28">
        <f t="shared" si="110"/>
        <v>0</v>
      </c>
    </row>
    <row r="282" spans="1:9" ht="48.75" customHeight="1" outlineLevel="3">
      <c r="A282" s="15" t="s">
        <v>55</v>
      </c>
      <c r="B282" s="16" t="s">
        <v>216</v>
      </c>
      <c r="C282" s="16" t="s">
        <v>96</v>
      </c>
      <c r="D282" s="16" t="s">
        <v>114</v>
      </c>
      <c r="E282" s="16" t="s">
        <v>264</v>
      </c>
      <c r="F282" s="16" t="s">
        <v>121</v>
      </c>
      <c r="G282" s="28">
        <v>638</v>
      </c>
      <c r="H282" s="28">
        <v>0</v>
      </c>
      <c r="I282" s="28">
        <v>0</v>
      </c>
    </row>
    <row r="283" spans="1:9" ht="81.75" hidden="1" customHeight="1" outlineLevel="4">
      <c r="A283" s="15" t="s">
        <v>160</v>
      </c>
      <c r="B283" s="16" t="s">
        <v>216</v>
      </c>
      <c r="C283" s="16" t="s">
        <v>96</v>
      </c>
      <c r="D283" s="16" t="s">
        <v>114</v>
      </c>
      <c r="E283" s="16" t="s">
        <v>222</v>
      </c>
      <c r="F283" s="16" t="s">
        <v>76</v>
      </c>
      <c r="G283" s="28">
        <f>G284</f>
        <v>0</v>
      </c>
      <c r="H283" s="28">
        <f t="shared" ref="H283:I286" si="111">H284</f>
        <v>0</v>
      </c>
      <c r="I283" s="28">
        <f t="shared" si="111"/>
        <v>0</v>
      </c>
    </row>
    <row r="284" spans="1:9" ht="110.25" hidden="1" outlineLevel="5">
      <c r="A284" s="15" t="s">
        <v>161</v>
      </c>
      <c r="B284" s="16" t="s">
        <v>216</v>
      </c>
      <c r="C284" s="16" t="s">
        <v>96</v>
      </c>
      <c r="D284" s="16" t="s">
        <v>114</v>
      </c>
      <c r="E284" s="16" t="s">
        <v>223</v>
      </c>
      <c r="F284" s="16" t="s">
        <v>76</v>
      </c>
      <c r="G284" s="28">
        <f>G285</f>
        <v>0</v>
      </c>
      <c r="H284" s="28">
        <f t="shared" si="111"/>
        <v>0</v>
      </c>
      <c r="I284" s="28">
        <f t="shared" si="111"/>
        <v>0</v>
      </c>
    </row>
    <row r="285" spans="1:9" ht="63" hidden="1" outlineLevel="6">
      <c r="A285" s="15" t="s">
        <v>164</v>
      </c>
      <c r="B285" s="16" t="s">
        <v>216</v>
      </c>
      <c r="C285" s="16" t="s">
        <v>96</v>
      </c>
      <c r="D285" s="16" t="s">
        <v>114</v>
      </c>
      <c r="E285" s="16" t="s">
        <v>225</v>
      </c>
      <c r="F285" s="16" t="s">
        <v>76</v>
      </c>
      <c r="G285" s="28">
        <f>G286</f>
        <v>0</v>
      </c>
      <c r="H285" s="28">
        <f t="shared" si="111"/>
        <v>0</v>
      </c>
      <c r="I285" s="28">
        <f t="shared" si="111"/>
        <v>0</v>
      </c>
    </row>
    <row r="286" spans="1:9" ht="47.25" hidden="1" outlineLevel="7">
      <c r="A286" s="15" t="s">
        <v>165</v>
      </c>
      <c r="B286" s="16" t="s">
        <v>216</v>
      </c>
      <c r="C286" s="16" t="s">
        <v>96</v>
      </c>
      <c r="D286" s="16" t="s">
        <v>114</v>
      </c>
      <c r="E286" s="16" t="s">
        <v>226</v>
      </c>
      <c r="F286" s="16" t="s">
        <v>76</v>
      </c>
      <c r="G286" s="28">
        <f>G287</f>
        <v>0</v>
      </c>
      <c r="H286" s="28">
        <f t="shared" si="111"/>
        <v>0</v>
      </c>
      <c r="I286" s="28">
        <f t="shared" si="111"/>
        <v>0</v>
      </c>
    </row>
    <row r="287" spans="1:9" s="3" customFormat="1" ht="47.25" hidden="1" outlineLevel="2">
      <c r="A287" s="15" t="s">
        <v>24</v>
      </c>
      <c r="B287" s="16" t="s">
        <v>216</v>
      </c>
      <c r="C287" s="16" t="s">
        <v>96</v>
      </c>
      <c r="D287" s="16" t="s">
        <v>114</v>
      </c>
      <c r="E287" s="16" t="s">
        <v>226</v>
      </c>
      <c r="F287" s="16" t="s">
        <v>88</v>
      </c>
      <c r="G287" s="28">
        <f>70-70</f>
        <v>0</v>
      </c>
      <c r="H287" s="28">
        <f>70-70</f>
        <v>0</v>
      </c>
      <c r="I287" s="28">
        <f>70-70</f>
        <v>0</v>
      </c>
    </row>
    <row r="288" spans="1:9" s="3" customFormat="1" ht="31.5" outlineLevel="2">
      <c r="A288" s="22" t="s">
        <v>705</v>
      </c>
      <c r="B288" s="16" t="s">
        <v>216</v>
      </c>
      <c r="C288" s="16" t="s">
        <v>96</v>
      </c>
      <c r="D288" s="16" t="s">
        <v>114</v>
      </c>
      <c r="E288" s="23" t="s">
        <v>652</v>
      </c>
      <c r="F288" s="23" t="s">
        <v>76</v>
      </c>
      <c r="G288" s="28">
        <f>G289</f>
        <v>42883.561430000002</v>
      </c>
      <c r="H288" s="28">
        <f t="shared" ref="H288:I291" si="112">H289</f>
        <v>0</v>
      </c>
      <c r="I288" s="28">
        <f t="shared" si="112"/>
        <v>0</v>
      </c>
    </row>
    <row r="289" spans="1:9" s="3" customFormat="1" ht="47.25" outlineLevel="2">
      <c r="A289" s="22" t="s">
        <v>706</v>
      </c>
      <c r="B289" s="16" t="s">
        <v>216</v>
      </c>
      <c r="C289" s="16" t="s">
        <v>96</v>
      </c>
      <c r="D289" s="16" t="s">
        <v>114</v>
      </c>
      <c r="E289" s="23" t="s">
        <v>653</v>
      </c>
      <c r="F289" s="23" t="s">
        <v>76</v>
      </c>
      <c r="G289" s="28">
        <f>G290</f>
        <v>42883.561430000002</v>
      </c>
      <c r="H289" s="28">
        <f t="shared" si="112"/>
        <v>0</v>
      </c>
      <c r="I289" s="28">
        <f t="shared" si="112"/>
        <v>0</v>
      </c>
    </row>
    <row r="290" spans="1:9" s="3" customFormat="1" ht="63" outlineLevel="2">
      <c r="A290" s="22" t="s">
        <v>650</v>
      </c>
      <c r="B290" s="16" t="s">
        <v>216</v>
      </c>
      <c r="C290" s="16" t="s">
        <v>96</v>
      </c>
      <c r="D290" s="16" t="s">
        <v>114</v>
      </c>
      <c r="E290" s="23" t="s">
        <v>654</v>
      </c>
      <c r="F290" s="23" t="s">
        <v>76</v>
      </c>
      <c r="G290" s="28">
        <f>G291</f>
        <v>42883.561430000002</v>
      </c>
      <c r="H290" s="28">
        <f t="shared" si="112"/>
        <v>0</v>
      </c>
      <c r="I290" s="28">
        <f t="shared" si="112"/>
        <v>0</v>
      </c>
    </row>
    <row r="291" spans="1:9" s="3" customFormat="1" ht="31.5" outlineLevel="2">
      <c r="A291" s="22" t="s">
        <v>651</v>
      </c>
      <c r="B291" s="16" t="s">
        <v>216</v>
      </c>
      <c r="C291" s="16" t="s">
        <v>96</v>
      </c>
      <c r="D291" s="16" t="s">
        <v>114</v>
      </c>
      <c r="E291" s="23" t="s">
        <v>655</v>
      </c>
      <c r="F291" s="23" t="s">
        <v>76</v>
      </c>
      <c r="G291" s="28">
        <f>G292</f>
        <v>42883.561430000002</v>
      </c>
      <c r="H291" s="28">
        <f t="shared" si="112"/>
        <v>0</v>
      </c>
      <c r="I291" s="28">
        <f t="shared" si="112"/>
        <v>0</v>
      </c>
    </row>
    <row r="292" spans="1:9" s="3" customFormat="1" ht="49.5" customHeight="1" outlineLevel="2">
      <c r="A292" s="22" t="s">
        <v>55</v>
      </c>
      <c r="B292" s="16" t="s">
        <v>216</v>
      </c>
      <c r="C292" s="16" t="s">
        <v>96</v>
      </c>
      <c r="D292" s="16" t="s">
        <v>114</v>
      </c>
      <c r="E292" s="23" t="s">
        <v>655</v>
      </c>
      <c r="F292" s="23" t="s">
        <v>121</v>
      </c>
      <c r="G292" s="28">
        <f>33329.17001+3703.24111+5851.15031</f>
        <v>42883.561430000002</v>
      </c>
      <c r="H292" s="28">
        <v>0</v>
      </c>
      <c r="I292" s="28">
        <v>0</v>
      </c>
    </row>
    <row r="293" spans="1:9" ht="31.5" outlineLevel="3">
      <c r="A293" s="13" t="s">
        <v>210</v>
      </c>
      <c r="B293" s="14" t="s">
        <v>216</v>
      </c>
      <c r="C293" s="14" t="s">
        <v>96</v>
      </c>
      <c r="D293" s="14" t="s">
        <v>96</v>
      </c>
      <c r="E293" s="14"/>
      <c r="F293" s="14"/>
      <c r="G293" s="27">
        <f>G294</f>
        <v>18575</v>
      </c>
      <c r="H293" s="27">
        <f t="shared" ref="H293:I295" si="113">H294</f>
        <v>19117.5</v>
      </c>
      <c r="I293" s="27">
        <f t="shared" si="113"/>
        <v>19117.5</v>
      </c>
    </row>
    <row r="294" spans="1:9" ht="47.25" outlineLevel="4">
      <c r="A294" s="15" t="s">
        <v>156</v>
      </c>
      <c r="B294" s="16" t="s">
        <v>216</v>
      </c>
      <c r="C294" s="16" t="s">
        <v>96</v>
      </c>
      <c r="D294" s="16" t="s">
        <v>96</v>
      </c>
      <c r="E294" s="16" t="s">
        <v>218</v>
      </c>
      <c r="F294" s="16" t="s">
        <v>76</v>
      </c>
      <c r="G294" s="28">
        <f>G295</f>
        <v>18575</v>
      </c>
      <c r="H294" s="28">
        <f t="shared" si="113"/>
        <v>19117.5</v>
      </c>
      <c r="I294" s="28">
        <f t="shared" si="113"/>
        <v>19117.5</v>
      </c>
    </row>
    <row r="295" spans="1:9" ht="31.5" outlineLevel="5">
      <c r="A295" s="15" t="s">
        <v>174</v>
      </c>
      <c r="B295" s="16" t="s">
        <v>216</v>
      </c>
      <c r="C295" s="16" t="s">
        <v>96</v>
      </c>
      <c r="D295" s="16" t="s">
        <v>96</v>
      </c>
      <c r="E295" s="16" t="s">
        <v>234</v>
      </c>
      <c r="F295" s="16" t="s">
        <v>76</v>
      </c>
      <c r="G295" s="28">
        <f>G296</f>
        <v>18575</v>
      </c>
      <c r="H295" s="28">
        <f t="shared" si="113"/>
        <v>19117.5</v>
      </c>
      <c r="I295" s="28">
        <f t="shared" si="113"/>
        <v>19117.5</v>
      </c>
    </row>
    <row r="296" spans="1:9" ht="47.25" outlineLevel="6">
      <c r="A296" s="15" t="s">
        <v>44</v>
      </c>
      <c r="B296" s="16" t="s">
        <v>216</v>
      </c>
      <c r="C296" s="16" t="s">
        <v>96</v>
      </c>
      <c r="D296" s="16" t="s">
        <v>96</v>
      </c>
      <c r="E296" s="16" t="s">
        <v>265</v>
      </c>
      <c r="F296" s="16" t="s">
        <v>76</v>
      </c>
      <c r="G296" s="28">
        <f>G297+G300+G304</f>
        <v>18575</v>
      </c>
      <c r="H296" s="28">
        <f t="shared" ref="H296:I296" si="114">H297+H300+H304</f>
        <v>19117.5</v>
      </c>
      <c r="I296" s="28">
        <f t="shared" si="114"/>
        <v>19117.5</v>
      </c>
    </row>
    <row r="297" spans="1:9" ht="30" customHeight="1" outlineLevel="7">
      <c r="A297" s="15" t="s">
        <v>21</v>
      </c>
      <c r="B297" s="16" t="s">
        <v>216</v>
      </c>
      <c r="C297" s="16" t="s">
        <v>96</v>
      </c>
      <c r="D297" s="16" t="s">
        <v>96</v>
      </c>
      <c r="E297" s="16" t="s">
        <v>266</v>
      </c>
      <c r="F297" s="16" t="s">
        <v>76</v>
      </c>
      <c r="G297" s="28">
        <f>G298+G299</f>
        <v>6965.4</v>
      </c>
      <c r="H297" s="28">
        <f t="shared" ref="H297:I297" si="115">H298+H299</f>
        <v>6965.4</v>
      </c>
      <c r="I297" s="28">
        <f t="shared" si="115"/>
        <v>6965.4</v>
      </c>
    </row>
    <row r="298" spans="1:9" ht="95.25" customHeight="1" outlineLevel="7">
      <c r="A298" s="15" t="s">
        <v>19</v>
      </c>
      <c r="B298" s="16" t="s">
        <v>216</v>
      </c>
      <c r="C298" s="16" t="s">
        <v>96</v>
      </c>
      <c r="D298" s="16" t="s">
        <v>96</v>
      </c>
      <c r="E298" s="16" t="s">
        <v>266</v>
      </c>
      <c r="F298" s="16" t="s">
        <v>83</v>
      </c>
      <c r="G298" s="28">
        <f>7824.7-1215.7</f>
        <v>6609</v>
      </c>
      <c r="H298" s="28">
        <f>7824.7-1215.7</f>
        <v>6609</v>
      </c>
      <c r="I298" s="28">
        <f>7824.7-1215.7</f>
        <v>6609</v>
      </c>
    </row>
    <row r="299" spans="1:9" ht="47.25" outlineLevel="6">
      <c r="A299" s="15" t="s">
        <v>24</v>
      </c>
      <c r="B299" s="16" t="s">
        <v>216</v>
      </c>
      <c r="C299" s="16" t="s">
        <v>96</v>
      </c>
      <c r="D299" s="16" t="s">
        <v>96</v>
      </c>
      <c r="E299" s="16" t="s">
        <v>266</v>
      </c>
      <c r="F299" s="16" t="s">
        <v>88</v>
      </c>
      <c r="G299" s="28">
        <v>356.4</v>
      </c>
      <c r="H299" s="28">
        <v>356.4</v>
      </c>
      <c r="I299" s="28">
        <v>356.4</v>
      </c>
    </row>
    <row r="300" spans="1:9" ht="47.25" outlineLevel="7">
      <c r="A300" s="15" t="s">
        <v>211</v>
      </c>
      <c r="B300" s="16" t="s">
        <v>216</v>
      </c>
      <c r="C300" s="16" t="s">
        <v>96</v>
      </c>
      <c r="D300" s="16" t="s">
        <v>96</v>
      </c>
      <c r="E300" s="16" t="s">
        <v>267</v>
      </c>
      <c r="F300" s="16" t="s">
        <v>76</v>
      </c>
      <c r="G300" s="28">
        <f>G301+G302+G303</f>
        <v>8110.5</v>
      </c>
      <c r="H300" s="28">
        <f t="shared" ref="H300:I300" si="116">H301+H302+H303</f>
        <v>8653</v>
      </c>
      <c r="I300" s="28">
        <f t="shared" si="116"/>
        <v>8653</v>
      </c>
    </row>
    <row r="301" spans="1:9" ht="92.25" customHeight="1" outlineLevel="7">
      <c r="A301" s="15" t="s">
        <v>19</v>
      </c>
      <c r="B301" s="16" t="s">
        <v>216</v>
      </c>
      <c r="C301" s="16" t="s">
        <v>96</v>
      </c>
      <c r="D301" s="16" t="s">
        <v>96</v>
      </c>
      <c r="E301" s="16" t="s">
        <v>267</v>
      </c>
      <c r="F301" s="16" t="s">
        <v>83</v>
      </c>
      <c r="G301" s="28">
        <f>7092.4-902.5</f>
        <v>6189.9</v>
      </c>
      <c r="H301" s="28">
        <v>7092.4</v>
      </c>
      <c r="I301" s="28">
        <v>7092.4</v>
      </c>
    </row>
    <row r="302" spans="1:9" ht="47.25" outlineLevel="7">
      <c r="A302" s="15" t="s">
        <v>24</v>
      </c>
      <c r="B302" s="16" t="s">
        <v>216</v>
      </c>
      <c r="C302" s="16" t="s">
        <v>96</v>
      </c>
      <c r="D302" s="16" t="s">
        <v>96</v>
      </c>
      <c r="E302" s="16" t="s">
        <v>267</v>
      </c>
      <c r="F302" s="16" t="s">
        <v>88</v>
      </c>
      <c r="G302" s="28">
        <v>1826.5</v>
      </c>
      <c r="H302" s="28">
        <v>1466.5</v>
      </c>
      <c r="I302" s="28">
        <v>1466.5</v>
      </c>
    </row>
    <row r="303" spans="1:9" outlineLevel="6">
      <c r="A303" s="15" t="s">
        <v>39</v>
      </c>
      <c r="B303" s="16" t="s">
        <v>216</v>
      </c>
      <c r="C303" s="16" t="s">
        <v>96</v>
      </c>
      <c r="D303" s="16" t="s">
        <v>96</v>
      </c>
      <c r="E303" s="16" t="s">
        <v>267</v>
      </c>
      <c r="F303" s="16" t="s">
        <v>103</v>
      </c>
      <c r="G303" s="28">
        <v>94.1</v>
      </c>
      <c r="H303" s="28">
        <v>94.1</v>
      </c>
      <c r="I303" s="28">
        <v>94.1</v>
      </c>
    </row>
    <row r="304" spans="1:9" ht="31.5" outlineLevel="7">
      <c r="A304" s="15" t="s">
        <v>40</v>
      </c>
      <c r="B304" s="16" t="s">
        <v>216</v>
      </c>
      <c r="C304" s="16" t="s">
        <v>96</v>
      </c>
      <c r="D304" s="16" t="s">
        <v>96</v>
      </c>
      <c r="E304" s="16" t="s">
        <v>268</v>
      </c>
      <c r="F304" s="16" t="s">
        <v>76</v>
      </c>
      <c r="G304" s="28">
        <f>G305+G306</f>
        <v>3499.1</v>
      </c>
      <c r="H304" s="28">
        <f t="shared" ref="H304:I304" si="117">H305+H306</f>
        <v>3499.1</v>
      </c>
      <c r="I304" s="28">
        <f t="shared" si="117"/>
        <v>3499.1</v>
      </c>
    </row>
    <row r="305" spans="1:9" ht="95.25" customHeight="1" outlineLevel="7">
      <c r="A305" s="15" t="s">
        <v>19</v>
      </c>
      <c r="B305" s="16" t="s">
        <v>216</v>
      </c>
      <c r="C305" s="16" t="s">
        <v>96</v>
      </c>
      <c r="D305" s="16" t="s">
        <v>96</v>
      </c>
      <c r="E305" s="16" t="s">
        <v>268</v>
      </c>
      <c r="F305" s="16" t="s">
        <v>83</v>
      </c>
      <c r="G305" s="28">
        <v>3091.6</v>
      </c>
      <c r="H305" s="28">
        <v>3091.6</v>
      </c>
      <c r="I305" s="28">
        <v>3091.6</v>
      </c>
    </row>
    <row r="306" spans="1:9" s="2" customFormat="1" ht="47.25" outlineLevel="1">
      <c r="A306" s="15" t="s">
        <v>24</v>
      </c>
      <c r="B306" s="16" t="s">
        <v>216</v>
      </c>
      <c r="C306" s="16" t="s">
        <v>96</v>
      </c>
      <c r="D306" s="16" t="s">
        <v>96</v>
      </c>
      <c r="E306" s="16" t="s">
        <v>268</v>
      </c>
      <c r="F306" s="16" t="s">
        <v>88</v>
      </c>
      <c r="G306" s="28">
        <v>407.5</v>
      </c>
      <c r="H306" s="28">
        <v>407.5</v>
      </c>
      <c r="I306" s="28">
        <v>407.5</v>
      </c>
    </row>
    <row r="307" spans="1:9" s="3" customFormat="1" outlineLevel="2">
      <c r="A307" s="11" t="s">
        <v>59</v>
      </c>
      <c r="B307" s="12" t="s">
        <v>216</v>
      </c>
      <c r="C307" s="12" t="s">
        <v>125</v>
      </c>
      <c r="D307" s="12"/>
      <c r="E307" s="12"/>
      <c r="F307" s="12"/>
      <c r="G307" s="26">
        <f>G308</f>
        <v>16805</v>
      </c>
      <c r="H307" s="26">
        <f t="shared" ref="H307:I310" si="118">H308</f>
        <v>16805</v>
      </c>
      <c r="I307" s="26">
        <f t="shared" si="118"/>
        <v>16805</v>
      </c>
    </row>
    <row r="308" spans="1:9" outlineLevel="3">
      <c r="A308" s="13" t="s">
        <v>62</v>
      </c>
      <c r="B308" s="14" t="s">
        <v>216</v>
      </c>
      <c r="C308" s="14" t="s">
        <v>125</v>
      </c>
      <c r="D308" s="14" t="s">
        <v>114</v>
      </c>
      <c r="E308" s="14"/>
      <c r="F308" s="14"/>
      <c r="G308" s="27">
        <f>G309</f>
        <v>16805</v>
      </c>
      <c r="H308" s="27">
        <f t="shared" si="118"/>
        <v>16805</v>
      </c>
      <c r="I308" s="27">
        <f t="shared" si="118"/>
        <v>16805</v>
      </c>
    </row>
    <row r="309" spans="1:9" ht="47.25" outlineLevel="4">
      <c r="A309" s="22" t="s">
        <v>156</v>
      </c>
      <c r="B309" s="16" t="s">
        <v>216</v>
      </c>
      <c r="C309" s="16" t="s">
        <v>125</v>
      </c>
      <c r="D309" s="16" t="s">
        <v>114</v>
      </c>
      <c r="E309" s="23" t="s">
        <v>218</v>
      </c>
      <c r="F309" s="16" t="s">
        <v>76</v>
      </c>
      <c r="G309" s="28">
        <f>G310</f>
        <v>16805</v>
      </c>
      <c r="H309" s="28">
        <f t="shared" si="118"/>
        <v>16805</v>
      </c>
      <c r="I309" s="28">
        <f t="shared" si="118"/>
        <v>16805</v>
      </c>
    </row>
    <row r="310" spans="1:9" ht="47.25" outlineLevel="5">
      <c r="A310" s="22" t="s">
        <v>660</v>
      </c>
      <c r="B310" s="16" t="s">
        <v>216</v>
      </c>
      <c r="C310" s="16" t="s">
        <v>125</v>
      </c>
      <c r="D310" s="16" t="s">
        <v>114</v>
      </c>
      <c r="E310" s="23" t="s">
        <v>662</v>
      </c>
      <c r="F310" s="16" t="s">
        <v>76</v>
      </c>
      <c r="G310" s="28">
        <f>G311</f>
        <v>16805</v>
      </c>
      <c r="H310" s="28">
        <f t="shared" si="118"/>
        <v>16805</v>
      </c>
      <c r="I310" s="28">
        <f t="shared" si="118"/>
        <v>16805</v>
      </c>
    </row>
    <row r="311" spans="1:9" ht="63" outlineLevel="6">
      <c r="A311" s="22" t="s">
        <v>661</v>
      </c>
      <c r="B311" s="16" t="s">
        <v>216</v>
      </c>
      <c r="C311" s="16" t="s">
        <v>125</v>
      </c>
      <c r="D311" s="16" t="s">
        <v>114</v>
      </c>
      <c r="E311" s="23" t="s">
        <v>663</v>
      </c>
      <c r="F311" s="16" t="s">
        <v>76</v>
      </c>
      <c r="G311" s="28">
        <f>G312+G314+G316+G318</f>
        <v>16805</v>
      </c>
      <c r="H311" s="28">
        <f t="shared" ref="H311:I311" si="119">H312+H314+H316+H318</f>
        <v>16805</v>
      </c>
      <c r="I311" s="28">
        <f t="shared" si="119"/>
        <v>16805</v>
      </c>
    </row>
    <row r="312" spans="1:9" ht="63" outlineLevel="7">
      <c r="A312" s="22" t="s">
        <v>212</v>
      </c>
      <c r="B312" s="16" t="s">
        <v>216</v>
      </c>
      <c r="C312" s="16" t="s">
        <v>125</v>
      </c>
      <c r="D312" s="16" t="s">
        <v>114</v>
      </c>
      <c r="E312" s="23" t="s">
        <v>665</v>
      </c>
      <c r="F312" s="16" t="s">
        <v>76</v>
      </c>
      <c r="G312" s="28">
        <f>G313</f>
        <v>6580</v>
      </c>
      <c r="H312" s="28">
        <f t="shared" ref="H312:I312" si="120">H313</f>
        <v>6580</v>
      </c>
      <c r="I312" s="28">
        <f t="shared" si="120"/>
        <v>6580</v>
      </c>
    </row>
    <row r="313" spans="1:9" ht="31.5" outlineLevel="6">
      <c r="A313" s="22" t="s">
        <v>31</v>
      </c>
      <c r="B313" s="16" t="s">
        <v>216</v>
      </c>
      <c r="C313" s="16" t="s">
        <v>125</v>
      </c>
      <c r="D313" s="16" t="s">
        <v>114</v>
      </c>
      <c r="E313" s="23" t="s">
        <v>665</v>
      </c>
      <c r="F313" s="16" t="s">
        <v>95</v>
      </c>
      <c r="G313" s="28">
        <v>6580</v>
      </c>
      <c r="H313" s="28">
        <v>6580</v>
      </c>
      <c r="I313" s="28">
        <v>6580</v>
      </c>
    </row>
    <row r="314" spans="1:9" ht="100.5" customHeight="1" outlineLevel="7">
      <c r="A314" s="22" t="s">
        <v>213</v>
      </c>
      <c r="B314" s="16" t="s">
        <v>216</v>
      </c>
      <c r="C314" s="16" t="s">
        <v>125</v>
      </c>
      <c r="D314" s="16" t="s">
        <v>114</v>
      </c>
      <c r="E314" s="23" t="s">
        <v>666</v>
      </c>
      <c r="F314" s="16" t="s">
        <v>76</v>
      </c>
      <c r="G314" s="28">
        <f>G315</f>
        <v>2665</v>
      </c>
      <c r="H314" s="28">
        <f t="shared" ref="H314:I314" si="121">H315</f>
        <v>2665</v>
      </c>
      <c r="I314" s="28">
        <f t="shared" si="121"/>
        <v>2665</v>
      </c>
    </row>
    <row r="315" spans="1:9" ht="31.5" outlineLevel="6">
      <c r="A315" s="22" t="s">
        <v>31</v>
      </c>
      <c r="B315" s="16" t="s">
        <v>216</v>
      </c>
      <c r="C315" s="16" t="s">
        <v>125</v>
      </c>
      <c r="D315" s="16" t="s">
        <v>114</v>
      </c>
      <c r="E315" s="23" t="s">
        <v>666</v>
      </c>
      <c r="F315" s="16" t="s">
        <v>95</v>
      </c>
      <c r="G315" s="28">
        <v>2665</v>
      </c>
      <c r="H315" s="28">
        <v>2665</v>
      </c>
      <c r="I315" s="28">
        <v>2665</v>
      </c>
    </row>
    <row r="316" spans="1:9" ht="63" outlineLevel="7">
      <c r="A316" s="22" t="s">
        <v>214</v>
      </c>
      <c r="B316" s="16" t="s">
        <v>216</v>
      </c>
      <c r="C316" s="16" t="s">
        <v>125</v>
      </c>
      <c r="D316" s="16" t="s">
        <v>114</v>
      </c>
      <c r="E316" s="23" t="s">
        <v>667</v>
      </c>
      <c r="F316" s="16" t="s">
        <v>76</v>
      </c>
      <c r="G316" s="28">
        <f>G317</f>
        <v>7030.3</v>
      </c>
      <c r="H316" s="28">
        <f t="shared" ref="H316:I316" si="122">H317</f>
        <v>7030.3</v>
      </c>
      <c r="I316" s="28">
        <f t="shared" si="122"/>
        <v>7030.3</v>
      </c>
    </row>
    <row r="317" spans="1:9" ht="31.5" outlineLevel="6">
      <c r="A317" s="22" t="s">
        <v>31</v>
      </c>
      <c r="B317" s="16" t="s">
        <v>216</v>
      </c>
      <c r="C317" s="16" t="s">
        <v>125</v>
      </c>
      <c r="D317" s="16" t="s">
        <v>114</v>
      </c>
      <c r="E317" s="23" t="s">
        <v>667</v>
      </c>
      <c r="F317" s="16" t="s">
        <v>95</v>
      </c>
      <c r="G317" s="28">
        <v>7030.3</v>
      </c>
      <c r="H317" s="28">
        <v>7030.3</v>
      </c>
      <c r="I317" s="28">
        <v>7030.3</v>
      </c>
    </row>
    <row r="318" spans="1:9" ht="63" outlineLevel="7">
      <c r="A318" s="22" t="s">
        <v>215</v>
      </c>
      <c r="B318" s="16" t="s">
        <v>216</v>
      </c>
      <c r="C318" s="16" t="s">
        <v>125</v>
      </c>
      <c r="D318" s="16" t="s">
        <v>114</v>
      </c>
      <c r="E318" s="23" t="s">
        <v>668</v>
      </c>
      <c r="F318" s="16" t="s">
        <v>76</v>
      </c>
      <c r="G318" s="28">
        <f>G319</f>
        <v>529.70000000000005</v>
      </c>
      <c r="H318" s="28">
        <f t="shared" ref="H318:I318" si="123">H319</f>
        <v>529.70000000000005</v>
      </c>
      <c r="I318" s="28">
        <f t="shared" si="123"/>
        <v>529.70000000000005</v>
      </c>
    </row>
    <row r="319" spans="1:9" s="2" customFormat="1" ht="31.5">
      <c r="A319" s="22" t="s">
        <v>31</v>
      </c>
      <c r="B319" s="16" t="s">
        <v>216</v>
      </c>
      <c r="C319" s="16" t="s">
        <v>125</v>
      </c>
      <c r="D319" s="16" t="s">
        <v>114</v>
      </c>
      <c r="E319" s="23" t="s">
        <v>668</v>
      </c>
      <c r="F319" s="16" t="s">
        <v>95</v>
      </c>
      <c r="G319" s="28">
        <v>529.70000000000005</v>
      </c>
      <c r="H319" s="28">
        <v>529.70000000000005</v>
      </c>
      <c r="I319" s="28">
        <v>529.70000000000005</v>
      </c>
    </row>
    <row r="320" spans="1:9" s="2" customFormat="1" ht="31.5" outlineLevel="1">
      <c r="A320" s="11" t="s">
        <v>644</v>
      </c>
      <c r="B320" s="12" t="s">
        <v>298</v>
      </c>
      <c r="C320" s="12"/>
      <c r="D320" s="12"/>
      <c r="E320" s="12"/>
      <c r="F320" s="12"/>
      <c r="G320" s="26">
        <f>G321+G376</f>
        <v>116535.11459</v>
      </c>
      <c r="H320" s="26">
        <f>H321+H376</f>
        <v>64727.600000000006</v>
      </c>
      <c r="I320" s="26">
        <f>I321+I376</f>
        <v>105948.80000000002</v>
      </c>
    </row>
    <row r="321" spans="1:9" s="3" customFormat="1" ht="31.5" outlineLevel="2">
      <c r="A321" s="11" t="s">
        <v>190</v>
      </c>
      <c r="B321" s="12" t="s">
        <v>298</v>
      </c>
      <c r="C321" s="12" t="s">
        <v>96</v>
      </c>
      <c r="D321" s="12"/>
      <c r="E321" s="12"/>
      <c r="F321" s="12"/>
      <c r="G321" s="26">
        <f>G322+G363</f>
        <v>66743.182589999997</v>
      </c>
      <c r="H321" s="26">
        <f>H322+H363</f>
        <v>24719.3</v>
      </c>
      <c r="I321" s="26">
        <f>I322+I363</f>
        <v>68310.100000000006</v>
      </c>
    </row>
    <row r="322" spans="1:9" outlineLevel="3">
      <c r="A322" s="13" t="s">
        <v>191</v>
      </c>
      <c r="B322" s="14" t="s">
        <v>298</v>
      </c>
      <c r="C322" s="14" t="s">
        <v>96</v>
      </c>
      <c r="D322" s="14" t="s">
        <v>77</v>
      </c>
      <c r="E322" s="14"/>
      <c r="F322" s="14"/>
      <c r="G322" s="27">
        <f>G323+G328</f>
        <v>49607.882590000001</v>
      </c>
      <c r="H322" s="27">
        <f t="shared" ref="H322:I322" si="124">H323+H328</f>
        <v>13339.5</v>
      </c>
      <c r="I322" s="27">
        <f t="shared" si="124"/>
        <v>56930.3</v>
      </c>
    </row>
    <row r="323" spans="1:9" ht="47.25" outlineLevel="3">
      <c r="A323" s="15" t="s">
        <v>156</v>
      </c>
      <c r="B323" s="16" t="s">
        <v>298</v>
      </c>
      <c r="C323" s="16" t="s">
        <v>96</v>
      </c>
      <c r="D323" s="16" t="s">
        <v>77</v>
      </c>
      <c r="E323" s="16" t="s">
        <v>218</v>
      </c>
      <c r="F323" s="16" t="s">
        <v>76</v>
      </c>
      <c r="G323" s="28">
        <f>G324</f>
        <v>12800</v>
      </c>
      <c r="H323" s="28">
        <f t="shared" ref="H323:I326" si="125">H324</f>
        <v>12800</v>
      </c>
      <c r="I323" s="28">
        <f t="shared" si="125"/>
        <v>12800</v>
      </c>
    </row>
    <row r="324" spans="1:9" ht="63" outlineLevel="3">
      <c r="A324" s="15" t="s">
        <v>192</v>
      </c>
      <c r="B324" s="16" t="s">
        <v>298</v>
      </c>
      <c r="C324" s="16" t="s">
        <v>96</v>
      </c>
      <c r="D324" s="16" t="s">
        <v>77</v>
      </c>
      <c r="E324" s="16" t="s">
        <v>249</v>
      </c>
      <c r="F324" s="16" t="s">
        <v>76</v>
      </c>
      <c r="G324" s="28">
        <f>G325</f>
        <v>12800</v>
      </c>
      <c r="H324" s="28">
        <f t="shared" si="125"/>
        <v>12800</v>
      </c>
      <c r="I324" s="28">
        <f t="shared" si="125"/>
        <v>12800</v>
      </c>
    </row>
    <row r="325" spans="1:9" ht="63" outlineLevel="3">
      <c r="A325" s="15" t="s">
        <v>193</v>
      </c>
      <c r="B325" s="16" t="s">
        <v>298</v>
      </c>
      <c r="C325" s="16" t="s">
        <v>96</v>
      </c>
      <c r="D325" s="16" t="s">
        <v>77</v>
      </c>
      <c r="E325" s="16" t="s">
        <v>250</v>
      </c>
      <c r="F325" s="16" t="s">
        <v>76</v>
      </c>
      <c r="G325" s="28">
        <f>G326</f>
        <v>12800</v>
      </c>
      <c r="H325" s="28">
        <f t="shared" si="125"/>
        <v>12800</v>
      </c>
      <c r="I325" s="28">
        <f t="shared" si="125"/>
        <v>12800</v>
      </c>
    </row>
    <row r="326" spans="1:9" ht="31.5" outlineLevel="3">
      <c r="A326" s="15" t="s">
        <v>194</v>
      </c>
      <c r="B326" s="16" t="s">
        <v>298</v>
      </c>
      <c r="C326" s="16" t="s">
        <v>96</v>
      </c>
      <c r="D326" s="16" t="s">
        <v>77</v>
      </c>
      <c r="E326" s="16" t="s">
        <v>251</v>
      </c>
      <c r="F326" s="16" t="s">
        <v>76</v>
      </c>
      <c r="G326" s="28">
        <f>G327</f>
        <v>12800</v>
      </c>
      <c r="H326" s="28">
        <f t="shared" si="125"/>
        <v>12800</v>
      </c>
      <c r="I326" s="28">
        <f t="shared" si="125"/>
        <v>12800</v>
      </c>
    </row>
    <row r="327" spans="1:9" ht="47.25" outlineLevel="3">
      <c r="A327" s="15" t="s">
        <v>24</v>
      </c>
      <c r="B327" s="16" t="s">
        <v>298</v>
      </c>
      <c r="C327" s="16" t="s">
        <v>96</v>
      </c>
      <c r="D327" s="16" t="s">
        <v>77</v>
      </c>
      <c r="E327" s="16" t="s">
        <v>251</v>
      </c>
      <c r="F327" s="16" t="s">
        <v>88</v>
      </c>
      <c r="G327" s="28">
        <v>12800</v>
      </c>
      <c r="H327" s="28">
        <v>12800</v>
      </c>
      <c r="I327" s="28">
        <v>12800</v>
      </c>
    </row>
    <row r="328" spans="1:9" ht="47.25" outlineLevel="4">
      <c r="A328" s="15" t="s">
        <v>269</v>
      </c>
      <c r="B328" s="16" t="s">
        <v>298</v>
      </c>
      <c r="C328" s="16" t="s">
        <v>96</v>
      </c>
      <c r="D328" s="16" t="s">
        <v>77</v>
      </c>
      <c r="E328" s="16" t="s">
        <v>299</v>
      </c>
      <c r="F328" s="16" t="s">
        <v>76</v>
      </c>
      <c r="G328" s="28">
        <f>G329+G340+G346+G352</f>
        <v>36807.882590000001</v>
      </c>
      <c r="H328" s="28">
        <f t="shared" ref="H328:I328" si="126">H329+H340</f>
        <v>539.5</v>
      </c>
      <c r="I328" s="28">
        <f t="shared" si="126"/>
        <v>44130.3</v>
      </c>
    </row>
    <row r="329" spans="1:9" ht="63" outlineLevel="5">
      <c r="A329" s="15" t="s">
        <v>270</v>
      </c>
      <c r="B329" s="16" t="s">
        <v>298</v>
      </c>
      <c r="C329" s="16" t="s">
        <v>96</v>
      </c>
      <c r="D329" s="16" t="s">
        <v>77</v>
      </c>
      <c r="E329" s="16" t="s">
        <v>300</v>
      </c>
      <c r="F329" s="16" t="s">
        <v>76</v>
      </c>
      <c r="G329" s="28">
        <f>G330+G335</f>
        <v>522.70000000000005</v>
      </c>
      <c r="H329" s="28">
        <f t="shared" ref="H329:I329" si="127">H330+H335</f>
        <v>539.5</v>
      </c>
      <c r="I329" s="28">
        <f t="shared" si="127"/>
        <v>539.5</v>
      </c>
    </row>
    <row r="330" spans="1:9" ht="47.25" outlineLevel="6">
      <c r="A330" s="15" t="s">
        <v>271</v>
      </c>
      <c r="B330" s="16" t="s">
        <v>298</v>
      </c>
      <c r="C330" s="16" t="s">
        <v>96</v>
      </c>
      <c r="D330" s="16" t="s">
        <v>77</v>
      </c>
      <c r="E330" s="16" t="s">
        <v>301</v>
      </c>
      <c r="F330" s="16" t="s">
        <v>76</v>
      </c>
      <c r="G330" s="28">
        <f>G331+G333</f>
        <v>447.5</v>
      </c>
      <c r="H330" s="28">
        <f t="shared" ref="H330:I330" si="128">H331+H333</f>
        <v>447.5</v>
      </c>
      <c r="I330" s="28">
        <f t="shared" si="128"/>
        <v>447.5</v>
      </c>
    </row>
    <row r="331" spans="1:9" ht="63" outlineLevel="7">
      <c r="A331" s="15" t="s">
        <v>272</v>
      </c>
      <c r="B331" s="16" t="s">
        <v>298</v>
      </c>
      <c r="C331" s="16" t="s">
        <v>96</v>
      </c>
      <c r="D331" s="16" t="s">
        <v>77</v>
      </c>
      <c r="E331" s="16" t="s">
        <v>302</v>
      </c>
      <c r="F331" s="16" t="s">
        <v>76</v>
      </c>
      <c r="G331" s="28">
        <f>G332</f>
        <v>234.5</v>
      </c>
      <c r="H331" s="28">
        <f t="shared" ref="H331:I331" si="129">H332</f>
        <v>234.5</v>
      </c>
      <c r="I331" s="28">
        <f t="shared" si="129"/>
        <v>234.5</v>
      </c>
    </row>
    <row r="332" spans="1:9" ht="47.25" outlineLevel="6">
      <c r="A332" s="15" t="s">
        <v>24</v>
      </c>
      <c r="B332" s="16" t="s">
        <v>298</v>
      </c>
      <c r="C332" s="16" t="s">
        <v>96</v>
      </c>
      <c r="D332" s="16" t="s">
        <v>77</v>
      </c>
      <c r="E332" s="16" t="s">
        <v>302</v>
      </c>
      <c r="F332" s="16" t="s">
        <v>88</v>
      </c>
      <c r="G332" s="28">
        <v>234.5</v>
      </c>
      <c r="H332" s="28">
        <v>234.5</v>
      </c>
      <c r="I332" s="28">
        <v>234.5</v>
      </c>
    </row>
    <row r="333" spans="1:9" ht="47.25" outlineLevel="7">
      <c r="A333" s="15" t="s">
        <v>273</v>
      </c>
      <c r="B333" s="16" t="s">
        <v>298</v>
      </c>
      <c r="C333" s="16" t="s">
        <v>96</v>
      </c>
      <c r="D333" s="16" t="s">
        <v>77</v>
      </c>
      <c r="E333" s="16" t="s">
        <v>303</v>
      </c>
      <c r="F333" s="16" t="s">
        <v>76</v>
      </c>
      <c r="G333" s="28">
        <f>G334</f>
        <v>213</v>
      </c>
      <c r="H333" s="28">
        <f t="shared" ref="H333:I333" si="130">H334</f>
        <v>213</v>
      </c>
      <c r="I333" s="28">
        <f t="shared" si="130"/>
        <v>213</v>
      </c>
    </row>
    <row r="334" spans="1:9" ht="47.25" outlineLevel="5">
      <c r="A334" s="15" t="s">
        <v>24</v>
      </c>
      <c r="B334" s="16" t="s">
        <v>298</v>
      </c>
      <c r="C334" s="16" t="s">
        <v>96</v>
      </c>
      <c r="D334" s="16" t="s">
        <v>77</v>
      </c>
      <c r="E334" s="16" t="s">
        <v>303</v>
      </c>
      <c r="F334" s="16" t="s">
        <v>88</v>
      </c>
      <c r="G334" s="28">
        <v>213</v>
      </c>
      <c r="H334" s="28">
        <v>213</v>
      </c>
      <c r="I334" s="28">
        <v>213</v>
      </c>
    </row>
    <row r="335" spans="1:9" ht="63" outlineLevel="6">
      <c r="A335" s="15" t="s">
        <v>274</v>
      </c>
      <c r="B335" s="16" t="s">
        <v>298</v>
      </c>
      <c r="C335" s="16" t="s">
        <v>96</v>
      </c>
      <c r="D335" s="16" t="s">
        <v>77</v>
      </c>
      <c r="E335" s="16" t="s">
        <v>304</v>
      </c>
      <c r="F335" s="16" t="s">
        <v>76</v>
      </c>
      <c r="G335" s="28">
        <f>G336+G338</f>
        <v>75.2</v>
      </c>
      <c r="H335" s="28">
        <f t="shared" ref="H335:I335" si="131">H336+H338</f>
        <v>92</v>
      </c>
      <c r="I335" s="28">
        <f t="shared" si="131"/>
        <v>92</v>
      </c>
    </row>
    <row r="336" spans="1:9" ht="94.5" outlineLevel="7">
      <c r="A336" s="15" t="s">
        <v>275</v>
      </c>
      <c r="B336" s="16" t="s">
        <v>298</v>
      </c>
      <c r="C336" s="16" t="s">
        <v>96</v>
      </c>
      <c r="D336" s="16" t="s">
        <v>77</v>
      </c>
      <c r="E336" s="16" t="s">
        <v>305</v>
      </c>
      <c r="F336" s="16" t="s">
        <v>76</v>
      </c>
      <c r="G336" s="28">
        <f>G337</f>
        <v>75.2</v>
      </c>
      <c r="H336" s="28">
        <f t="shared" ref="H336:I336" si="132">H337</f>
        <v>72</v>
      </c>
      <c r="I336" s="28">
        <f t="shared" si="132"/>
        <v>72</v>
      </c>
    </row>
    <row r="337" spans="1:9" ht="31.5" outlineLevel="6">
      <c r="A337" s="15" t="s">
        <v>31</v>
      </c>
      <c r="B337" s="16" t="s">
        <v>298</v>
      </c>
      <c r="C337" s="16" t="s">
        <v>96</v>
      </c>
      <c r="D337" s="16" t="s">
        <v>77</v>
      </c>
      <c r="E337" s="16" t="s">
        <v>305</v>
      </c>
      <c r="F337" s="16" t="s">
        <v>95</v>
      </c>
      <c r="G337" s="28">
        <f>72+3.2</f>
        <v>75.2</v>
      </c>
      <c r="H337" s="28">
        <v>72</v>
      </c>
      <c r="I337" s="28">
        <v>72</v>
      </c>
    </row>
    <row r="338" spans="1:9" ht="48" customHeight="1" outlineLevel="7">
      <c r="A338" s="15" t="s">
        <v>276</v>
      </c>
      <c r="B338" s="16" t="s">
        <v>298</v>
      </c>
      <c r="C338" s="16" t="s">
        <v>96</v>
      </c>
      <c r="D338" s="16" t="s">
        <v>77</v>
      </c>
      <c r="E338" s="16" t="s">
        <v>306</v>
      </c>
      <c r="F338" s="16" t="s">
        <v>76</v>
      </c>
      <c r="G338" s="28">
        <f>G339</f>
        <v>0</v>
      </c>
      <c r="H338" s="28">
        <f t="shared" ref="H338:I338" si="133">H339</f>
        <v>20</v>
      </c>
      <c r="I338" s="28">
        <f t="shared" si="133"/>
        <v>20</v>
      </c>
    </row>
    <row r="339" spans="1:9" outlineLevel="4">
      <c r="A339" s="15" t="s">
        <v>39</v>
      </c>
      <c r="B339" s="16" t="s">
        <v>298</v>
      </c>
      <c r="C339" s="16" t="s">
        <v>96</v>
      </c>
      <c r="D339" s="16" t="s">
        <v>77</v>
      </c>
      <c r="E339" s="16" t="s">
        <v>306</v>
      </c>
      <c r="F339" s="16" t="s">
        <v>103</v>
      </c>
      <c r="G339" s="28">
        <f>20-20</f>
        <v>0</v>
      </c>
      <c r="H339" s="28">
        <v>20</v>
      </c>
      <c r="I339" s="28">
        <v>20</v>
      </c>
    </row>
    <row r="340" spans="1:9" ht="31.5" outlineLevel="5">
      <c r="A340" s="15" t="s">
        <v>277</v>
      </c>
      <c r="B340" s="16" t="s">
        <v>298</v>
      </c>
      <c r="C340" s="16" t="s">
        <v>96</v>
      </c>
      <c r="D340" s="16" t="s">
        <v>77</v>
      </c>
      <c r="E340" s="16" t="s">
        <v>307</v>
      </c>
      <c r="F340" s="16" t="s">
        <v>76</v>
      </c>
      <c r="G340" s="28">
        <f>G341</f>
        <v>20857</v>
      </c>
      <c r="H340" s="28">
        <f t="shared" ref="H340:I340" si="134">H341</f>
        <v>0</v>
      </c>
      <c r="I340" s="28">
        <f t="shared" si="134"/>
        <v>43590.8</v>
      </c>
    </row>
    <row r="341" spans="1:9" ht="78.75" outlineLevel="6">
      <c r="A341" s="15" t="s">
        <v>278</v>
      </c>
      <c r="B341" s="16" t="s">
        <v>298</v>
      </c>
      <c r="C341" s="16" t="s">
        <v>96</v>
      </c>
      <c r="D341" s="16" t="s">
        <v>77</v>
      </c>
      <c r="E341" s="16" t="s">
        <v>308</v>
      </c>
      <c r="F341" s="16" t="s">
        <v>76</v>
      </c>
      <c r="G341" s="28">
        <f>G342+G344</f>
        <v>20857</v>
      </c>
      <c r="H341" s="28">
        <f t="shared" ref="H341:I341" si="135">H342+H344</f>
        <v>0</v>
      </c>
      <c r="I341" s="28">
        <f t="shared" si="135"/>
        <v>43590.8</v>
      </c>
    </row>
    <row r="342" spans="1:9" ht="47.25" customHeight="1" outlineLevel="7">
      <c r="A342" s="15" t="s">
        <v>279</v>
      </c>
      <c r="B342" s="16" t="s">
        <v>298</v>
      </c>
      <c r="C342" s="16" t="s">
        <v>96</v>
      </c>
      <c r="D342" s="16" t="s">
        <v>77</v>
      </c>
      <c r="E342" s="16" t="s">
        <v>309</v>
      </c>
      <c r="F342" s="16" t="s">
        <v>76</v>
      </c>
      <c r="G342" s="28">
        <f>G343</f>
        <v>17728.099999999999</v>
      </c>
      <c r="H342" s="28">
        <f t="shared" ref="H342:I342" si="136">H343</f>
        <v>0</v>
      </c>
      <c r="I342" s="28">
        <f t="shared" si="136"/>
        <v>43590.8</v>
      </c>
    </row>
    <row r="343" spans="1:9" ht="47.25" outlineLevel="6">
      <c r="A343" s="15" t="s">
        <v>186</v>
      </c>
      <c r="B343" s="16" t="s">
        <v>298</v>
      </c>
      <c r="C343" s="16" t="s">
        <v>96</v>
      </c>
      <c r="D343" s="16" t="s">
        <v>77</v>
      </c>
      <c r="E343" s="16" t="s">
        <v>309</v>
      </c>
      <c r="F343" s="16" t="s">
        <v>244</v>
      </c>
      <c r="G343" s="28">
        <v>17728.099999999999</v>
      </c>
      <c r="H343" s="28">
        <v>0</v>
      </c>
      <c r="I343" s="28">
        <v>43590.8</v>
      </c>
    </row>
    <row r="344" spans="1:9" ht="46.5" customHeight="1" outlineLevel="7">
      <c r="A344" s="15" t="s">
        <v>279</v>
      </c>
      <c r="B344" s="16" t="s">
        <v>298</v>
      </c>
      <c r="C344" s="16" t="s">
        <v>96</v>
      </c>
      <c r="D344" s="16" t="s">
        <v>77</v>
      </c>
      <c r="E344" s="16" t="s">
        <v>310</v>
      </c>
      <c r="F344" s="16" t="s">
        <v>76</v>
      </c>
      <c r="G344" s="28">
        <f>G345</f>
        <v>3128.9</v>
      </c>
      <c r="H344" s="28">
        <f t="shared" ref="H344:I344" si="137">H345</f>
        <v>0</v>
      </c>
      <c r="I344" s="28">
        <f t="shared" si="137"/>
        <v>0</v>
      </c>
    </row>
    <row r="345" spans="1:9" s="3" customFormat="1" ht="47.25" outlineLevel="2">
      <c r="A345" s="15" t="s">
        <v>186</v>
      </c>
      <c r="B345" s="16" t="s">
        <v>298</v>
      </c>
      <c r="C345" s="16" t="s">
        <v>96</v>
      </c>
      <c r="D345" s="16" t="s">
        <v>77</v>
      </c>
      <c r="E345" s="16" t="s">
        <v>310</v>
      </c>
      <c r="F345" s="16" t="s">
        <v>244</v>
      </c>
      <c r="G345" s="28">
        <v>3128.9</v>
      </c>
      <c r="H345" s="28">
        <v>0</v>
      </c>
      <c r="I345" s="28">
        <v>0</v>
      </c>
    </row>
    <row r="346" spans="1:9" s="3" customFormat="1" ht="31.5" outlineLevel="2">
      <c r="A346" s="22" t="s">
        <v>681</v>
      </c>
      <c r="B346" s="23" t="s">
        <v>298</v>
      </c>
      <c r="C346" s="23" t="s">
        <v>96</v>
      </c>
      <c r="D346" s="23" t="s">
        <v>77</v>
      </c>
      <c r="E346" s="23" t="s">
        <v>682</v>
      </c>
      <c r="F346" s="23" t="s">
        <v>76</v>
      </c>
      <c r="G346" s="28">
        <f>G347</f>
        <v>6377.4656000000004</v>
      </c>
      <c r="H346" s="28">
        <f t="shared" ref="H346:I346" si="138">H347</f>
        <v>0</v>
      </c>
      <c r="I346" s="28">
        <f t="shared" si="138"/>
        <v>0</v>
      </c>
    </row>
    <row r="347" spans="1:9" s="3" customFormat="1" ht="78.75" outlineLevel="2">
      <c r="A347" s="22" t="s">
        <v>692</v>
      </c>
      <c r="B347" s="23" t="s">
        <v>298</v>
      </c>
      <c r="C347" s="23" t="s">
        <v>96</v>
      </c>
      <c r="D347" s="23" t="s">
        <v>77</v>
      </c>
      <c r="E347" s="23" t="s">
        <v>693</v>
      </c>
      <c r="F347" s="23" t="s">
        <v>76</v>
      </c>
      <c r="G347" s="28">
        <f>G348+G350</f>
        <v>6377.4656000000004</v>
      </c>
      <c r="H347" s="28">
        <f t="shared" ref="H347:I347" si="139">H348+H350</f>
        <v>0</v>
      </c>
      <c r="I347" s="28">
        <f t="shared" si="139"/>
        <v>0</v>
      </c>
    </row>
    <row r="348" spans="1:9" s="3" customFormat="1" ht="78.75" outlineLevel="2">
      <c r="A348" s="22" t="s">
        <v>694</v>
      </c>
      <c r="B348" s="23" t="s">
        <v>298</v>
      </c>
      <c r="C348" s="23" t="s">
        <v>96</v>
      </c>
      <c r="D348" s="23" t="s">
        <v>77</v>
      </c>
      <c r="E348" s="23" t="s">
        <v>695</v>
      </c>
      <c r="F348" s="23" t="s">
        <v>76</v>
      </c>
      <c r="G348" s="28">
        <f>G349</f>
        <v>6249.9162900000001</v>
      </c>
      <c r="H348" s="28">
        <f t="shared" ref="H348:I348" si="140">H349</f>
        <v>0</v>
      </c>
      <c r="I348" s="28">
        <f t="shared" si="140"/>
        <v>0</v>
      </c>
    </row>
    <row r="349" spans="1:9" s="3" customFormat="1" ht="47.25" outlineLevel="2">
      <c r="A349" s="22" t="s">
        <v>186</v>
      </c>
      <c r="B349" s="23" t="s">
        <v>298</v>
      </c>
      <c r="C349" s="23" t="s">
        <v>96</v>
      </c>
      <c r="D349" s="23" t="s">
        <v>77</v>
      </c>
      <c r="E349" s="23" t="s">
        <v>695</v>
      </c>
      <c r="F349" s="23" t="s">
        <v>244</v>
      </c>
      <c r="G349" s="28">
        <v>6249.9162900000001</v>
      </c>
      <c r="H349" s="28">
        <v>0</v>
      </c>
      <c r="I349" s="28">
        <v>0</v>
      </c>
    </row>
    <row r="350" spans="1:9" s="3" customFormat="1" ht="47.25" outlineLevel="2">
      <c r="A350" s="22" t="s">
        <v>684</v>
      </c>
      <c r="B350" s="23" t="s">
        <v>298</v>
      </c>
      <c r="C350" s="23" t="s">
        <v>96</v>
      </c>
      <c r="D350" s="23" t="s">
        <v>77</v>
      </c>
      <c r="E350" s="23" t="s">
        <v>696</v>
      </c>
      <c r="F350" s="23" t="s">
        <v>76</v>
      </c>
      <c r="G350" s="28">
        <f>G351</f>
        <v>127.54930999999999</v>
      </c>
      <c r="H350" s="28">
        <f t="shared" ref="H350:I350" si="141">H351</f>
        <v>0</v>
      </c>
      <c r="I350" s="28">
        <f t="shared" si="141"/>
        <v>0</v>
      </c>
    </row>
    <row r="351" spans="1:9" s="3" customFormat="1" ht="47.25" outlineLevel="2">
      <c r="A351" s="22" t="s">
        <v>186</v>
      </c>
      <c r="B351" s="23" t="s">
        <v>298</v>
      </c>
      <c r="C351" s="23" t="s">
        <v>96</v>
      </c>
      <c r="D351" s="23" t="s">
        <v>77</v>
      </c>
      <c r="E351" s="23" t="s">
        <v>696</v>
      </c>
      <c r="F351" s="23" t="s">
        <v>244</v>
      </c>
      <c r="G351" s="28">
        <f>95.66198+31.88733</f>
        <v>127.54930999999999</v>
      </c>
      <c r="H351" s="28">
        <v>0</v>
      </c>
      <c r="I351" s="28">
        <v>0</v>
      </c>
    </row>
    <row r="352" spans="1:9" s="3" customFormat="1" ht="48.75" customHeight="1" outlineLevel="2">
      <c r="A352" s="22" t="s">
        <v>685</v>
      </c>
      <c r="B352" s="23" t="s">
        <v>298</v>
      </c>
      <c r="C352" s="23" t="s">
        <v>96</v>
      </c>
      <c r="D352" s="23" t="s">
        <v>77</v>
      </c>
      <c r="E352" s="23" t="s">
        <v>686</v>
      </c>
      <c r="F352" s="23" t="s">
        <v>76</v>
      </c>
      <c r="G352" s="28">
        <f>G353+G358</f>
        <v>9050.716989999999</v>
      </c>
      <c r="H352" s="28">
        <f t="shared" ref="H352:I352" si="142">H353+H358</f>
        <v>0</v>
      </c>
      <c r="I352" s="28">
        <f t="shared" si="142"/>
        <v>0</v>
      </c>
    </row>
    <row r="353" spans="1:9" s="3" customFormat="1" ht="94.5" hidden="1" outlineLevel="2">
      <c r="A353" s="22" t="s">
        <v>683</v>
      </c>
      <c r="B353" s="23" t="s">
        <v>298</v>
      </c>
      <c r="C353" s="23" t="s">
        <v>96</v>
      </c>
      <c r="D353" s="23" t="s">
        <v>77</v>
      </c>
      <c r="E353" s="23" t="s">
        <v>687</v>
      </c>
      <c r="F353" s="23" t="s">
        <v>76</v>
      </c>
      <c r="G353" s="28">
        <f>G354+G356</f>
        <v>0</v>
      </c>
      <c r="H353" s="28">
        <f t="shared" ref="H353:I354" si="143">H354</f>
        <v>0</v>
      </c>
      <c r="I353" s="28">
        <f t="shared" si="143"/>
        <v>0</v>
      </c>
    </row>
    <row r="354" spans="1:9" s="3" customFormat="1" ht="47.25" hidden="1" outlineLevel="2">
      <c r="A354" s="22" t="s">
        <v>697</v>
      </c>
      <c r="B354" s="23" t="s">
        <v>298</v>
      </c>
      <c r="C354" s="23" t="s">
        <v>96</v>
      </c>
      <c r="D354" s="23" t="s">
        <v>77</v>
      </c>
      <c r="E354" s="23" t="s">
        <v>688</v>
      </c>
      <c r="F354" s="23" t="s">
        <v>76</v>
      </c>
      <c r="G354" s="28">
        <f>G355</f>
        <v>0</v>
      </c>
      <c r="H354" s="28">
        <f t="shared" si="143"/>
        <v>0</v>
      </c>
      <c r="I354" s="28">
        <f t="shared" si="143"/>
        <v>0</v>
      </c>
    </row>
    <row r="355" spans="1:9" s="3" customFormat="1" ht="47.25" hidden="1" outlineLevel="2">
      <c r="A355" s="22" t="s">
        <v>186</v>
      </c>
      <c r="B355" s="23" t="s">
        <v>298</v>
      </c>
      <c r="C355" s="23" t="s">
        <v>96</v>
      </c>
      <c r="D355" s="23" t="s">
        <v>77</v>
      </c>
      <c r="E355" s="23" t="s">
        <v>688</v>
      </c>
      <c r="F355" s="23" t="s">
        <v>244</v>
      </c>
      <c r="G355" s="28">
        <f>4378.87541-4378.87541</f>
        <v>0</v>
      </c>
      <c r="H355" s="28">
        <v>0</v>
      </c>
      <c r="I355" s="28">
        <v>0</v>
      </c>
    </row>
    <row r="356" spans="1:9" s="3" customFormat="1" ht="47.25" hidden="1" outlineLevel="2">
      <c r="A356" s="22" t="s">
        <v>697</v>
      </c>
      <c r="B356" s="23" t="s">
        <v>298</v>
      </c>
      <c r="C356" s="23" t="s">
        <v>96</v>
      </c>
      <c r="D356" s="23" t="s">
        <v>77</v>
      </c>
      <c r="E356" s="23" t="s">
        <v>698</v>
      </c>
      <c r="F356" s="23" t="s">
        <v>76</v>
      </c>
      <c r="G356" s="28">
        <f>G357</f>
        <v>0</v>
      </c>
      <c r="H356" s="28">
        <f>H357</f>
        <v>0</v>
      </c>
      <c r="I356" s="28">
        <f>I357</f>
        <v>0</v>
      </c>
    </row>
    <row r="357" spans="1:9" s="3" customFormat="1" ht="47.25" hidden="1" outlineLevel="2">
      <c r="A357" s="22" t="s">
        <v>186</v>
      </c>
      <c r="B357" s="23" t="s">
        <v>298</v>
      </c>
      <c r="C357" s="23" t="s">
        <v>96</v>
      </c>
      <c r="D357" s="23" t="s">
        <v>77</v>
      </c>
      <c r="E357" s="23" t="s">
        <v>698</v>
      </c>
      <c r="F357" s="23" t="s">
        <v>244</v>
      </c>
      <c r="G357" s="28">
        <f>230.50756-230.50756</f>
        <v>0</v>
      </c>
      <c r="H357" s="28">
        <v>0</v>
      </c>
      <c r="I357" s="28">
        <v>0</v>
      </c>
    </row>
    <row r="358" spans="1:9" s="3" customFormat="1" ht="94.5" outlineLevel="2">
      <c r="A358" s="22" t="s">
        <v>689</v>
      </c>
      <c r="B358" s="23" t="s">
        <v>298</v>
      </c>
      <c r="C358" s="23" t="s">
        <v>96</v>
      </c>
      <c r="D358" s="23" t="s">
        <v>77</v>
      </c>
      <c r="E358" s="23" t="s">
        <v>690</v>
      </c>
      <c r="F358" s="23" t="s">
        <v>76</v>
      </c>
      <c r="G358" s="28">
        <f>G359+G361</f>
        <v>9050.716989999999</v>
      </c>
      <c r="H358" s="28">
        <f t="shared" ref="H358:I359" si="144">H359</f>
        <v>0</v>
      </c>
      <c r="I358" s="28">
        <f t="shared" si="144"/>
        <v>0</v>
      </c>
    </row>
    <row r="359" spans="1:9" s="3" customFormat="1" ht="47.25" outlineLevel="2">
      <c r="A359" s="22" t="s">
        <v>697</v>
      </c>
      <c r="B359" s="23" t="s">
        <v>298</v>
      </c>
      <c r="C359" s="23" t="s">
        <v>96</v>
      </c>
      <c r="D359" s="23" t="s">
        <v>77</v>
      </c>
      <c r="E359" s="23" t="s">
        <v>691</v>
      </c>
      <c r="F359" s="23" t="s">
        <v>76</v>
      </c>
      <c r="G359" s="28">
        <f>G360</f>
        <v>8598.1043199999986</v>
      </c>
      <c r="H359" s="28">
        <f t="shared" si="144"/>
        <v>0</v>
      </c>
      <c r="I359" s="28">
        <f t="shared" si="144"/>
        <v>0</v>
      </c>
    </row>
    <row r="360" spans="1:9" s="3" customFormat="1" ht="47.25" outlineLevel="2">
      <c r="A360" s="22" t="s">
        <v>186</v>
      </c>
      <c r="B360" s="23" t="s">
        <v>298</v>
      </c>
      <c r="C360" s="23" t="s">
        <v>96</v>
      </c>
      <c r="D360" s="23" t="s">
        <v>77</v>
      </c>
      <c r="E360" s="23" t="s">
        <v>691</v>
      </c>
      <c r="F360" s="23" t="s">
        <v>244</v>
      </c>
      <c r="G360" s="28">
        <f>4219.22891+4378.87541</f>
        <v>8598.1043199999986</v>
      </c>
      <c r="H360" s="28">
        <v>0</v>
      </c>
      <c r="I360" s="28">
        <v>0</v>
      </c>
    </row>
    <row r="361" spans="1:9" s="3" customFormat="1" ht="47.25" outlineLevel="2">
      <c r="A361" s="22" t="s">
        <v>697</v>
      </c>
      <c r="B361" s="23" t="s">
        <v>298</v>
      </c>
      <c r="C361" s="23" t="s">
        <v>96</v>
      </c>
      <c r="D361" s="23" t="s">
        <v>77</v>
      </c>
      <c r="E361" s="23" t="s">
        <v>699</v>
      </c>
      <c r="F361" s="23" t="s">
        <v>76</v>
      </c>
      <c r="G361" s="28">
        <f>G362</f>
        <v>452.61266999999998</v>
      </c>
      <c r="H361" s="28">
        <f t="shared" ref="H361:I361" si="145">H362</f>
        <v>0</v>
      </c>
      <c r="I361" s="28">
        <f t="shared" si="145"/>
        <v>0</v>
      </c>
    </row>
    <row r="362" spans="1:9" s="3" customFormat="1" ht="47.25" outlineLevel="2">
      <c r="A362" s="22" t="s">
        <v>186</v>
      </c>
      <c r="B362" s="23" t="s">
        <v>298</v>
      </c>
      <c r="C362" s="23" t="s">
        <v>96</v>
      </c>
      <c r="D362" s="23" t="s">
        <v>77</v>
      </c>
      <c r="E362" s="23" t="s">
        <v>699</v>
      </c>
      <c r="F362" s="23" t="s">
        <v>244</v>
      </c>
      <c r="G362" s="28">
        <f>222.10511+230.50756</f>
        <v>452.61266999999998</v>
      </c>
      <c r="H362" s="28">
        <v>0</v>
      </c>
      <c r="I362" s="28">
        <v>0</v>
      </c>
    </row>
    <row r="363" spans="1:9" ht="31.5" outlineLevel="3">
      <c r="A363" s="13" t="s">
        <v>210</v>
      </c>
      <c r="B363" s="14" t="s">
        <v>298</v>
      </c>
      <c r="C363" s="14" t="s">
        <v>96</v>
      </c>
      <c r="D363" s="14" t="s">
        <v>96</v>
      </c>
      <c r="E363" s="14"/>
      <c r="F363" s="14"/>
      <c r="G363" s="27">
        <f>G364</f>
        <v>17135.3</v>
      </c>
      <c r="H363" s="27">
        <f t="shared" ref="H363:I365" si="146">H364</f>
        <v>11379.8</v>
      </c>
      <c r="I363" s="27">
        <f t="shared" si="146"/>
        <v>11379.8</v>
      </c>
    </row>
    <row r="364" spans="1:9" ht="47.25" outlineLevel="4">
      <c r="A364" s="15" t="s">
        <v>269</v>
      </c>
      <c r="B364" s="16" t="s">
        <v>298</v>
      </c>
      <c r="C364" s="16" t="s">
        <v>96</v>
      </c>
      <c r="D364" s="16" t="s">
        <v>96</v>
      </c>
      <c r="E364" s="16" t="s">
        <v>299</v>
      </c>
      <c r="F364" s="16" t="s">
        <v>76</v>
      </c>
      <c r="G364" s="28">
        <f>G365</f>
        <v>17135.3</v>
      </c>
      <c r="H364" s="28">
        <f t="shared" si="146"/>
        <v>11379.8</v>
      </c>
      <c r="I364" s="28">
        <f t="shared" si="146"/>
        <v>11379.8</v>
      </c>
    </row>
    <row r="365" spans="1:9" ht="63" outlineLevel="5">
      <c r="A365" s="15" t="s">
        <v>270</v>
      </c>
      <c r="B365" s="16" t="s">
        <v>298</v>
      </c>
      <c r="C365" s="16" t="s">
        <v>96</v>
      </c>
      <c r="D365" s="16" t="s">
        <v>96</v>
      </c>
      <c r="E365" s="16" t="s">
        <v>300</v>
      </c>
      <c r="F365" s="16" t="s">
        <v>76</v>
      </c>
      <c r="G365" s="28">
        <f>G366</f>
        <v>17135.3</v>
      </c>
      <c r="H365" s="28">
        <f t="shared" si="146"/>
        <v>11379.8</v>
      </c>
      <c r="I365" s="28">
        <f t="shared" si="146"/>
        <v>11379.8</v>
      </c>
    </row>
    <row r="366" spans="1:9" ht="47.25" outlineLevel="6">
      <c r="A366" s="15" t="s">
        <v>44</v>
      </c>
      <c r="B366" s="16" t="s">
        <v>298</v>
      </c>
      <c r="C366" s="16" t="s">
        <v>96</v>
      </c>
      <c r="D366" s="16" t="s">
        <v>96</v>
      </c>
      <c r="E366" s="16" t="s">
        <v>311</v>
      </c>
      <c r="F366" s="16" t="s">
        <v>76</v>
      </c>
      <c r="G366" s="28">
        <f>G367+G370+G372</f>
        <v>17135.3</v>
      </c>
      <c r="H366" s="28">
        <f t="shared" ref="H366:I366" si="147">H367+H370+H372</f>
        <v>11379.8</v>
      </c>
      <c r="I366" s="28">
        <f t="shared" si="147"/>
        <v>11379.8</v>
      </c>
    </row>
    <row r="367" spans="1:9" ht="30.75" customHeight="1" outlineLevel="7">
      <c r="A367" s="15" t="s">
        <v>21</v>
      </c>
      <c r="B367" s="16" t="s">
        <v>298</v>
      </c>
      <c r="C367" s="16" t="s">
        <v>96</v>
      </c>
      <c r="D367" s="16" t="s">
        <v>96</v>
      </c>
      <c r="E367" s="16" t="s">
        <v>312</v>
      </c>
      <c r="F367" s="16" t="s">
        <v>76</v>
      </c>
      <c r="G367" s="28">
        <f>G368+G369</f>
        <v>6812</v>
      </c>
      <c r="H367" s="28">
        <f t="shared" ref="H367:I367" si="148">H368+H369</f>
        <v>5637.4</v>
      </c>
      <c r="I367" s="28">
        <f t="shared" si="148"/>
        <v>5637.4</v>
      </c>
    </row>
    <row r="368" spans="1:9" ht="94.5" customHeight="1" outlineLevel="7">
      <c r="A368" s="15" t="s">
        <v>19</v>
      </c>
      <c r="B368" s="16" t="s">
        <v>298</v>
      </c>
      <c r="C368" s="16" t="s">
        <v>96</v>
      </c>
      <c r="D368" s="16" t="s">
        <v>96</v>
      </c>
      <c r="E368" s="16" t="s">
        <v>312</v>
      </c>
      <c r="F368" s="16" t="s">
        <v>83</v>
      </c>
      <c r="G368" s="28">
        <f>2926.7+1870.4+564.9+279.2+84.3</f>
        <v>5725.5</v>
      </c>
      <c r="H368" s="28">
        <f>2926.7+2435.3</f>
        <v>5362</v>
      </c>
      <c r="I368" s="28">
        <f>2926.7+2435.3</f>
        <v>5362</v>
      </c>
    </row>
    <row r="369" spans="1:9" ht="47.25" outlineLevel="6">
      <c r="A369" s="15" t="s">
        <v>24</v>
      </c>
      <c r="B369" s="16" t="s">
        <v>298</v>
      </c>
      <c r="C369" s="16" t="s">
        <v>96</v>
      </c>
      <c r="D369" s="16" t="s">
        <v>96</v>
      </c>
      <c r="E369" s="16" t="s">
        <v>312</v>
      </c>
      <c r="F369" s="16" t="s">
        <v>88</v>
      </c>
      <c r="G369" s="28">
        <f>275.4+811.1</f>
        <v>1086.5</v>
      </c>
      <c r="H369" s="28">
        <v>275.39999999999998</v>
      </c>
      <c r="I369" s="28">
        <v>275.39999999999998</v>
      </c>
    </row>
    <row r="370" spans="1:9" ht="62.25" customHeight="1" outlineLevel="7">
      <c r="A370" s="15" t="s">
        <v>280</v>
      </c>
      <c r="B370" s="16" t="s">
        <v>298</v>
      </c>
      <c r="C370" s="16" t="s">
        <v>96</v>
      </c>
      <c r="D370" s="16" t="s">
        <v>96</v>
      </c>
      <c r="E370" s="16" t="s">
        <v>313</v>
      </c>
      <c r="F370" s="16" t="s">
        <v>76</v>
      </c>
      <c r="G370" s="28">
        <f>G371</f>
        <v>361</v>
      </c>
      <c r="H370" s="28">
        <f t="shared" ref="H370:I370" si="149">H371</f>
        <v>361</v>
      </c>
      <c r="I370" s="28">
        <f t="shared" si="149"/>
        <v>361</v>
      </c>
    </row>
    <row r="371" spans="1:9" ht="96.75" customHeight="1" outlineLevel="6">
      <c r="A371" s="15" t="s">
        <v>19</v>
      </c>
      <c r="B371" s="16" t="s">
        <v>298</v>
      </c>
      <c r="C371" s="16" t="s">
        <v>96</v>
      </c>
      <c r="D371" s="16" t="s">
        <v>96</v>
      </c>
      <c r="E371" s="16" t="s">
        <v>313</v>
      </c>
      <c r="F371" s="16" t="s">
        <v>83</v>
      </c>
      <c r="G371" s="28">
        <v>361</v>
      </c>
      <c r="H371" s="28">
        <v>361</v>
      </c>
      <c r="I371" s="28">
        <v>361</v>
      </c>
    </row>
    <row r="372" spans="1:9" ht="45.75" customHeight="1" outlineLevel="7">
      <c r="A372" s="15" t="s">
        <v>281</v>
      </c>
      <c r="B372" s="16" t="s">
        <v>298</v>
      </c>
      <c r="C372" s="16" t="s">
        <v>96</v>
      </c>
      <c r="D372" s="16" t="s">
        <v>96</v>
      </c>
      <c r="E372" s="16" t="s">
        <v>314</v>
      </c>
      <c r="F372" s="16" t="s">
        <v>76</v>
      </c>
      <c r="G372" s="28">
        <f>G373+G374+G375</f>
        <v>9962.2999999999993</v>
      </c>
      <c r="H372" s="28">
        <f t="shared" ref="H372:I372" si="150">H373+H374+H375</f>
        <v>5381.4000000000005</v>
      </c>
      <c r="I372" s="28">
        <f t="shared" si="150"/>
        <v>5381.4000000000005</v>
      </c>
    </row>
    <row r="373" spans="1:9" ht="94.5" customHeight="1" outlineLevel="7">
      <c r="A373" s="15" t="s">
        <v>19</v>
      </c>
      <c r="B373" s="16" t="s">
        <v>298</v>
      </c>
      <c r="C373" s="16" t="s">
        <v>96</v>
      </c>
      <c r="D373" s="16" t="s">
        <v>96</v>
      </c>
      <c r="E373" s="16" t="s">
        <v>314</v>
      </c>
      <c r="F373" s="16" t="s">
        <v>83</v>
      </c>
      <c r="G373" s="28">
        <f>3322.9+1249.7+979.3+295.7</f>
        <v>5847.6</v>
      </c>
      <c r="H373" s="28">
        <f>3322.9+1249.7</f>
        <v>4572.6000000000004</v>
      </c>
      <c r="I373" s="28">
        <f>3322.9+1249.7</f>
        <v>4572.6000000000004</v>
      </c>
    </row>
    <row r="374" spans="1:9" ht="47.25" outlineLevel="7">
      <c r="A374" s="15" t="s">
        <v>24</v>
      </c>
      <c r="B374" s="16" t="s">
        <v>298</v>
      </c>
      <c r="C374" s="16" t="s">
        <v>96</v>
      </c>
      <c r="D374" s="16" t="s">
        <v>96</v>
      </c>
      <c r="E374" s="16" t="s">
        <v>314</v>
      </c>
      <c r="F374" s="16" t="s">
        <v>88</v>
      </c>
      <c r="G374" s="28">
        <f>718.8+231+2374.9+350+440</f>
        <v>4114.7</v>
      </c>
      <c r="H374" s="28">
        <v>718.8</v>
      </c>
      <c r="I374" s="28">
        <v>718.8</v>
      </c>
    </row>
    <row r="375" spans="1:9" s="2" customFormat="1" outlineLevel="1">
      <c r="A375" s="15" t="s">
        <v>39</v>
      </c>
      <c r="B375" s="16" t="s">
        <v>298</v>
      </c>
      <c r="C375" s="16" t="s">
        <v>96</v>
      </c>
      <c r="D375" s="16" t="s">
        <v>96</v>
      </c>
      <c r="E375" s="16" t="s">
        <v>314</v>
      </c>
      <c r="F375" s="16" t="s">
        <v>103</v>
      </c>
      <c r="G375" s="28">
        <f>90-90</f>
        <v>0</v>
      </c>
      <c r="H375" s="28">
        <v>90</v>
      </c>
      <c r="I375" s="28">
        <v>90</v>
      </c>
    </row>
    <row r="376" spans="1:9" s="3" customFormat="1" outlineLevel="2">
      <c r="A376" s="11" t="s">
        <v>59</v>
      </c>
      <c r="B376" s="12" t="s">
        <v>298</v>
      </c>
      <c r="C376" s="12" t="s">
        <v>125</v>
      </c>
      <c r="D376" s="12"/>
      <c r="E376" s="12"/>
      <c r="F376" s="12"/>
      <c r="G376" s="26">
        <f>G377+G400</f>
        <v>49791.932000000001</v>
      </c>
      <c r="H376" s="26">
        <f t="shared" ref="H376:I376" si="151">H377+H400</f>
        <v>40008.300000000003</v>
      </c>
      <c r="I376" s="26">
        <f t="shared" si="151"/>
        <v>37638.700000000004</v>
      </c>
    </row>
    <row r="377" spans="1:9" outlineLevel="3">
      <c r="A377" s="13" t="s">
        <v>62</v>
      </c>
      <c r="B377" s="14" t="s">
        <v>298</v>
      </c>
      <c r="C377" s="14" t="s">
        <v>125</v>
      </c>
      <c r="D377" s="14" t="s">
        <v>114</v>
      </c>
      <c r="E377" s="14"/>
      <c r="F377" s="14"/>
      <c r="G377" s="27">
        <f>G378</f>
        <v>5281.308</v>
      </c>
      <c r="H377" s="27">
        <f t="shared" ref="H377:I377" si="152">H378</f>
        <v>4742.3</v>
      </c>
      <c r="I377" s="27">
        <f t="shared" si="152"/>
        <v>4854.8</v>
      </c>
    </row>
    <row r="378" spans="1:9" ht="47.25" outlineLevel="4">
      <c r="A378" s="15" t="s">
        <v>269</v>
      </c>
      <c r="B378" s="16" t="s">
        <v>298</v>
      </c>
      <c r="C378" s="16" t="s">
        <v>125</v>
      </c>
      <c r="D378" s="16" t="s">
        <v>114</v>
      </c>
      <c r="E378" s="16" t="s">
        <v>299</v>
      </c>
      <c r="F378" s="16" t="s">
        <v>76</v>
      </c>
      <c r="G378" s="28">
        <f>G379+G383+G394</f>
        <v>5281.308</v>
      </c>
      <c r="H378" s="28">
        <f t="shared" ref="H378:I378" si="153">H379+H383+H394</f>
        <v>4742.3</v>
      </c>
      <c r="I378" s="28">
        <f t="shared" si="153"/>
        <v>4854.8</v>
      </c>
    </row>
    <row r="379" spans="1:9" ht="31.5" hidden="1" outlineLevel="5">
      <c r="A379" s="15" t="s">
        <v>282</v>
      </c>
      <c r="B379" s="16" t="s">
        <v>298</v>
      </c>
      <c r="C379" s="16" t="s">
        <v>125</v>
      </c>
      <c r="D379" s="16" t="s">
        <v>114</v>
      </c>
      <c r="E379" s="16" t="s">
        <v>315</v>
      </c>
      <c r="F379" s="16" t="s">
        <v>76</v>
      </c>
      <c r="G379" s="28">
        <f>G380</f>
        <v>0</v>
      </c>
      <c r="H379" s="28">
        <f t="shared" ref="H379:I381" si="154">H380</f>
        <v>0</v>
      </c>
      <c r="I379" s="28">
        <f t="shared" si="154"/>
        <v>0</v>
      </c>
    </row>
    <row r="380" spans="1:9" ht="47.25" hidden="1" outlineLevel="6">
      <c r="A380" s="15" t="s">
        <v>283</v>
      </c>
      <c r="B380" s="16" t="s">
        <v>298</v>
      </c>
      <c r="C380" s="16" t="s">
        <v>125</v>
      </c>
      <c r="D380" s="16" t="s">
        <v>114</v>
      </c>
      <c r="E380" s="16" t="s">
        <v>316</v>
      </c>
      <c r="F380" s="16" t="s">
        <v>76</v>
      </c>
      <c r="G380" s="28">
        <f>G381</f>
        <v>0</v>
      </c>
      <c r="H380" s="28">
        <f t="shared" si="154"/>
        <v>0</v>
      </c>
      <c r="I380" s="28">
        <f t="shared" si="154"/>
        <v>0</v>
      </c>
    </row>
    <row r="381" spans="1:9" ht="31.5" hidden="1" outlineLevel="7">
      <c r="A381" s="15" t="s">
        <v>284</v>
      </c>
      <c r="B381" s="16" t="s">
        <v>298</v>
      </c>
      <c r="C381" s="16" t="s">
        <v>125</v>
      </c>
      <c r="D381" s="16" t="s">
        <v>114</v>
      </c>
      <c r="E381" s="16" t="s">
        <v>317</v>
      </c>
      <c r="F381" s="16" t="s">
        <v>76</v>
      </c>
      <c r="G381" s="28">
        <f>G382</f>
        <v>0</v>
      </c>
      <c r="H381" s="28">
        <f t="shared" si="154"/>
        <v>0</v>
      </c>
      <c r="I381" s="28">
        <f t="shared" si="154"/>
        <v>0</v>
      </c>
    </row>
    <row r="382" spans="1:9" ht="31.5" hidden="1" outlineLevel="6">
      <c r="A382" s="15" t="s">
        <v>31</v>
      </c>
      <c r="B382" s="16" t="s">
        <v>298</v>
      </c>
      <c r="C382" s="16" t="s">
        <v>125</v>
      </c>
      <c r="D382" s="16" t="s">
        <v>114</v>
      </c>
      <c r="E382" s="16" t="s">
        <v>317</v>
      </c>
      <c r="F382" s="16" t="s">
        <v>95</v>
      </c>
      <c r="G382" s="28">
        <f>13806.2-13806.2</f>
        <v>0</v>
      </c>
      <c r="H382" s="28">
        <f>3000-3000</f>
        <v>0</v>
      </c>
      <c r="I382" s="28">
        <f>3000-3000</f>
        <v>0</v>
      </c>
    </row>
    <row r="383" spans="1:9" ht="63.75" customHeight="1" outlineLevel="7">
      <c r="A383" s="15" t="s">
        <v>285</v>
      </c>
      <c r="B383" s="16" t="s">
        <v>298</v>
      </c>
      <c r="C383" s="16" t="s">
        <v>125</v>
      </c>
      <c r="D383" s="16" t="s">
        <v>114</v>
      </c>
      <c r="E383" s="16" t="s">
        <v>318</v>
      </c>
      <c r="F383" s="16" t="s">
        <v>76</v>
      </c>
      <c r="G383" s="28">
        <f>G384+G391</f>
        <v>2084.808</v>
      </c>
      <c r="H383" s="28">
        <f t="shared" ref="H383:I383" si="155">H384+H391</f>
        <v>3021.4</v>
      </c>
      <c r="I383" s="28">
        <f t="shared" si="155"/>
        <v>3022.2000000000003</v>
      </c>
    </row>
    <row r="384" spans="1:9" ht="47.25" outlineLevel="4">
      <c r="A384" s="15" t="s">
        <v>286</v>
      </c>
      <c r="B384" s="16" t="s">
        <v>298</v>
      </c>
      <c r="C384" s="16" t="s">
        <v>125</v>
      </c>
      <c r="D384" s="16" t="s">
        <v>114</v>
      </c>
      <c r="E384" s="16" t="s">
        <v>319</v>
      </c>
      <c r="F384" s="16" t="s">
        <v>76</v>
      </c>
      <c r="G384" s="28">
        <f>G385+G387+G389</f>
        <v>1329.4079999999999</v>
      </c>
      <c r="H384" s="28">
        <f t="shared" ref="H384:I384" si="156">H385+H387+H389</f>
        <v>1888.3000000000002</v>
      </c>
      <c r="I384" s="28">
        <f t="shared" si="156"/>
        <v>1888.3000000000002</v>
      </c>
    </row>
    <row r="385" spans="1:9" ht="141.75" hidden="1" outlineLevel="5">
      <c r="A385" s="15" t="s">
        <v>287</v>
      </c>
      <c r="B385" s="16" t="s">
        <v>298</v>
      </c>
      <c r="C385" s="16" t="s">
        <v>125</v>
      </c>
      <c r="D385" s="16" t="s">
        <v>114</v>
      </c>
      <c r="E385" s="16" t="s">
        <v>320</v>
      </c>
      <c r="F385" s="16" t="s">
        <v>76</v>
      </c>
      <c r="G385" s="28">
        <f>G386</f>
        <v>0</v>
      </c>
      <c r="H385" s="28">
        <f t="shared" ref="H385:I385" si="157">H386</f>
        <v>0</v>
      </c>
      <c r="I385" s="28">
        <f t="shared" si="157"/>
        <v>0</v>
      </c>
    </row>
    <row r="386" spans="1:9" ht="31.5" hidden="1" outlineLevel="6">
      <c r="A386" s="15" t="s">
        <v>31</v>
      </c>
      <c r="B386" s="16" t="s">
        <v>298</v>
      </c>
      <c r="C386" s="16" t="s">
        <v>125</v>
      </c>
      <c r="D386" s="16" t="s">
        <v>114</v>
      </c>
      <c r="E386" s="16" t="s">
        <v>320</v>
      </c>
      <c r="F386" s="16" t="s">
        <v>95</v>
      </c>
      <c r="G386" s="28">
        <f>1258.9+0.02-1258.92</f>
        <v>0</v>
      </c>
      <c r="H386" s="28">
        <v>0</v>
      </c>
      <c r="I386" s="28">
        <v>0</v>
      </c>
    </row>
    <row r="387" spans="1:9" ht="64.5" customHeight="1" outlineLevel="7">
      <c r="A387" s="15" t="s">
        <v>288</v>
      </c>
      <c r="B387" s="16" t="s">
        <v>298</v>
      </c>
      <c r="C387" s="16" t="s">
        <v>125</v>
      </c>
      <c r="D387" s="16" t="s">
        <v>114</v>
      </c>
      <c r="E387" s="16" t="s">
        <v>321</v>
      </c>
      <c r="F387" s="16" t="s">
        <v>76</v>
      </c>
      <c r="G387" s="28">
        <f>G388</f>
        <v>664.70399999999995</v>
      </c>
      <c r="H387" s="28">
        <f t="shared" ref="H387:I387" si="158">H388</f>
        <v>629.4</v>
      </c>
      <c r="I387" s="28">
        <f t="shared" si="158"/>
        <v>629.4</v>
      </c>
    </row>
    <row r="388" spans="1:9" ht="31.5" outlineLevel="5">
      <c r="A388" s="15" t="s">
        <v>31</v>
      </c>
      <c r="B388" s="16" t="s">
        <v>298</v>
      </c>
      <c r="C388" s="16" t="s">
        <v>125</v>
      </c>
      <c r="D388" s="16" t="s">
        <v>114</v>
      </c>
      <c r="E388" s="16" t="s">
        <v>321</v>
      </c>
      <c r="F388" s="16" t="s">
        <v>95</v>
      </c>
      <c r="G388" s="28">
        <f>629.4+0.06+35.244</f>
        <v>664.70399999999995</v>
      </c>
      <c r="H388" s="28">
        <v>629.4</v>
      </c>
      <c r="I388" s="28">
        <v>629.4</v>
      </c>
    </row>
    <row r="389" spans="1:9" ht="94.5" outlineLevel="6">
      <c r="A389" s="15" t="s">
        <v>289</v>
      </c>
      <c r="B389" s="16" t="s">
        <v>298</v>
      </c>
      <c r="C389" s="16" t="s">
        <v>125</v>
      </c>
      <c r="D389" s="16" t="s">
        <v>114</v>
      </c>
      <c r="E389" s="16" t="s">
        <v>322</v>
      </c>
      <c r="F389" s="16" t="s">
        <v>76</v>
      </c>
      <c r="G389" s="28">
        <f>G390</f>
        <v>664.70400000000006</v>
      </c>
      <c r="H389" s="28">
        <f t="shared" ref="H389:I389" si="159">H390</f>
        <v>1258.9000000000001</v>
      </c>
      <c r="I389" s="28">
        <f t="shared" si="159"/>
        <v>1258.9000000000001</v>
      </c>
    </row>
    <row r="390" spans="1:9" ht="31.5" outlineLevel="7">
      <c r="A390" s="15" t="s">
        <v>31</v>
      </c>
      <c r="B390" s="16" t="s">
        <v>298</v>
      </c>
      <c r="C390" s="16" t="s">
        <v>125</v>
      </c>
      <c r="D390" s="16" t="s">
        <v>114</v>
      </c>
      <c r="E390" s="16" t="s">
        <v>322</v>
      </c>
      <c r="F390" s="16" t="s">
        <v>95</v>
      </c>
      <c r="G390" s="28">
        <f>629.5-0.04+35.244</f>
        <v>664.70400000000006</v>
      </c>
      <c r="H390" s="28">
        <v>1258.9000000000001</v>
      </c>
      <c r="I390" s="28">
        <v>1258.9000000000001</v>
      </c>
    </row>
    <row r="391" spans="1:9" ht="157.5" outlineLevel="4">
      <c r="A391" s="15" t="s">
        <v>290</v>
      </c>
      <c r="B391" s="16" t="s">
        <v>298</v>
      </c>
      <c r="C391" s="16" t="s">
        <v>125</v>
      </c>
      <c r="D391" s="16" t="s">
        <v>114</v>
      </c>
      <c r="E391" s="16" t="s">
        <v>323</v>
      </c>
      <c r="F391" s="16" t="s">
        <v>76</v>
      </c>
      <c r="G391" s="28">
        <f>G392</f>
        <v>755.4</v>
      </c>
      <c r="H391" s="28">
        <f t="shared" ref="H391:I392" si="160">H392</f>
        <v>1133.0999999999999</v>
      </c>
      <c r="I391" s="28">
        <f t="shared" si="160"/>
        <v>1133.9000000000001</v>
      </c>
    </row>
    <row r="392" spans="1:9" ht="126" outlineLevel="5">
      <c r="A392" s="15" t="s">
        <v>291</v>
      </c>
      <c r="B392" s="16" t="s">
        <v>298</v>
      </c>
      <c r="C392" s="16" t="s">
        <v>125</v>
      </c>
      <c r="D392" s="16" t="s">
        <v>114</v>
      </c>
      <c r="E392" s="16" t="s">
        <v>324</v>
      </c>
      <c r="F392" s="16" t="s">
        <v>76</v>
      </c>
      <c r="G392" s="28">
        <f>G393</f>
        <v>755.4</v>
      </c>
      <c r="H392" s="28">
        <f t="shared" si="160"/>
        <v>1133.0999999999999</v>
      </c>
      <c r="I392" s="28">
        <f t="shared" si="160"/>
        <v>1133.9000000000001</v>
      </c>
    </row>
    <row r="393" spans="1:9" ht="31.5" outlineLevel="6">
      <c r="A393" s="15" t="s">
        <v>31</v>
      </c>
      <c r="B393" s="16" t="s">
        <v>298</v>
      </c>
      <c r="C393" s="16" t="s">
        <v>125</v>
      </c>
      <c r="D393" s="16" t="s">
        <v>114</v>
      </c>
      <c r="E393" s="16" t="s">
        <v>324</v>
      </c>
      <c r="F393" s="16" t="s">
        <v>95</v>
      </c>
      <c r="G393" s="28">
        <v>755.4</v>
      </c>
      <c r="H393" s="28">
        <v>1133.0999999999999</v>
      </c>
      <c r="I393" s="28">
        <v>1133.9000000000001</v>
      </c>
    </row>
    <row r="394" spans="1:9" ht="31.5" outlineLevel="7">
      <c r="A394" s="15" t="s">
        <v>292</v>
      </c>
      <c r="B394" s="16" t="s">
        <v>298</v>
      </c>
      <c r="C394" s="16" t="s">
        <v>125</v>
      </c>
      <c r="D394" s="16" t="s">
        <v>114</v>
      </c>
      <c r="E394" s="16" t="s">
        <v>325</v>
      </c>
      <c r="F394" s="16" t="s">
        <v>76</v>
      </c>
      <c r="G394" s="28">
        <f>G395</f>
        <v>3196.5</v>
      </c>
      <c r="H394" s="28">
        <f t="shared" ref="H394:I394" si="161">H395</f>
        <v>1720.9</v>
      </c>
      <c r="I394" s="28">
        <f t="shared" si="161"/>
        <v>1832.6</v>
      </c>
    </row>
    <row r="395" spans="1:9" ht="33" customHeight="1" outlineLevel="6">
      <c r="A395" s="15" t="s">
        <v>293</v>
      </c>
      <c r="B395" s="16" t="s">
        <v>298</v>
      </c>
      <c r="C395" s="16" t="s">
        <v>125</v>
      </c>
      <c r="D395" s="16" t="s">
        <v>114</v>
      </c>
      <c r="E395" s="16" t="s">
        <v>326</v>
      </c>
      <c r="F395" s="16" t="s">
        <v>76</v>
      </c>
      <c r="G395" s="28">
        <f>G396+G398</f>
        <v>3196.5</v>
      </c>
      <c r="H395" s="28">
        <f t="shared" ref="H395:I395" si="162">H396+H398</f>
        <v>1720.9</v>
      </c>
      <c r="I395" s="28">
        <f t="shared" si="162"/>
        <v>1832.6</v>
      </c>
    </row>
    <row r="396" spans="1:9" ht="31.5" outlineLevel="7">
      <c r="A396" s="15" t="s">
        <v>294</v>
      </c>
      <c r="B396" s="16" t="s">
        <v>298</v>
      </c>
      <c r="C396" s="16" t="s">
        <v>125</v>
      </c>
      <c r="D396" s="16" t="s">
        <v>114</v>
      </c>
      <c r="E396" s="16" t="s">
        <v>327</v>
      </c>
      <c r="F396" s="16" t="s">
        <v>76</v>
      </c>
      <c r="G396" s="28">
        <f>G397</f>
        <v>2717</v>
      </c>
      <c r="H396" s="28">
        <f t="shared" ref="H396:I396" si="163">H397</f>
        <v>1420.9</v>
      </c>
      <c r="I396" s="28">
        <f t="shared" si="163"/>
        <v>1532.6</v>
      </c>
    </row>
    <row r="397" spans="1:9" s="3" customFormat="1" ht="31.5" outlineLevel="2">
      <c r="A397" s="15" t="s">
        <v>31</v>
      </c>
      <c r="B397" s="16" t="s">
        <v>298</v>
      </c>
      <c r="C397" s="16" t="s">
        <v>125</v>
      </c>
      <c r="D397" s="16" t="s">
        <v>114</v>
      </c>
      <c r="E397" s="16" t="s">
        <v>327</v>
      </c>
      <c r="F397" s="16" t="s">
        <v>95</v>
      </c>
      <c r="G397" s="28">
        <f>2621.7+95.3</f>
        <v>2717</v>
      </c>
      <c r="H397" s="28">
        <v>1420.9</v>
      </c>
      <c r="I397" s="28">
        <v>1532.6</v>
      </c>
    </row>
    <row r="398" spans="1:9" ht="31.5" outlineLevel="3">
      <c r="A398" s="15" t="s">
        <v>294</v>
      </c>
      <c r="B398" s="16" t="s">
        <v>298</v>
      </c>
      <c r="C398" s="16" t="s">
        <v>125</v>
      </c>
      <c r="D398" s="16" t="s">
        <v>114</v>
      </c>
      <c r="E398" s="16" t="s">
        <v>328</v>
      </c>
      <c r="F398" s="16" t="s">
        <v>76</v>
      </c>
      <c r="G398" s="28">
        <f>G399</f>
        <v>479.5</v>
      </c>
      <c r="H398" s="28">
        <f t="shared" ref="H398:I398" si="164">H399</f>
        <v>300</v>
      </c>
      <c r="I398" s="28">
        <f t="shared" si="164"/>
        <v>300</v>
      </c>
    </row>
    <row r="399" spans="1:9" ht="31.5" outlineLevel="4">
      <c r="A399" s="15" t="s">
        <v>31</v>
      </c>
      <c r="B399" s="16" t="s">
        <v>298</v>
      </c>
      <c r="C399" s="16" t="s">
        <v>125</v>
      </c>
      <c r="D399" s="16" t="s">
        <v>114</v>
      </c>
      <c r="E399" s="16" t="s">
        <v>328</v>
      </c>
      <c r="F399" s="16" t="s">
        <v>95</v>
      </c>
      <c r="G399" s="28">
        <f>462.7+16.8</f>
        <v>479.5</v>
      </c>
      <c r="H399" s="28">
        <v>300</v>
      </c>
      <c r="I399" s="28">
        <v>300</v>
      </c>
    </row>
    <row r="400" spans="1:9" outlineLevel="5">
      <c r="A400" s="13" t="s">
        <v>295</v>
      </c>
      <c r="B400" s="14" t="s">
        <v>298</v>
      </c>
      <c r="C400" s="14" t="s">
        <v>125</v>
      </c>
      <c r="D400" s="14" t="s">
        <v>84</v>
      </c>
      <c r="E400" s="14"/>
      <c r="F400" s="14"/>
      <c r="G400" s="27">
        <f>G401</f>
        <v>44510.624000000003</v>
      </c>
      <c r="H400" s="27">
        <f t="shared" ref="H400:I406" si="165">H401</f>
        <v>35266</v>
      </c>
      <c r="I400" s="27">
        <f t="shared" si="165"/>
        <v>32783.9</v>
      </c>
    </row>
    <row r="401" spans="1:9" ht="47.25" outlineLevel="6">
      <c r="A401" s="15" t="s">
        <v>269</v>
      </c>
      <c r="B401" s="16" t="s">
        <v>298</v>
      </c>
      <c r="C401" s="16" t="s">
        <v>125</v>
      </c>
      <c r="D401" s="16" t="s">
        <v>84</v>
      </c>
      <c r="E401" s="16" t="s">
        <v>299</v>
      </c>
      <c r="F401" s="16" t="s">
        <v>76</v>
      </c>
      <c r="G401" s="28">
        <f>G406+G402</f>
        <v>44510.624000000003</v>
      </c>
      <c r="H401" s="28">
        <f>H406+H402</f>
        <v>35266</v>
      </c>
      <c r="I401" s="28">
        <f>I406+I402</f>
        <v>32783.9</v>
      </c>
    </row>
    <row r="402" spans="1:9" ht="31.5" outlineLevel="6">
      <c r="A402" s="15" t="s">
        <v>282</v>
      </c>
      <c r="B402" s="16" t="s">
        <v>298</v>
      </c>
      <c r="C402" s="16" t="s">
        <v>125</v>
      </c>
      <c r="D402" s="16" t="s">
        <v>84</v>
      </c>
      <c r="E402" s="16" t="s">
        <v>315</v>
      </c>
      <c r="F402" s="16" t="s">
        <v>76</v>
      </c>
      <c r="G402" s="28">
        <f>G403</f>
        <v>14246.800000000001</v>
      </c>
      <c r="H402" s="28">
        <f t="shared" ref="H402:I404" si="166">H403</f>
        <v>3000</v>
      </c>
      <c r="I402" s="28">
        <f t="shared" si="166"/>
        <v>3000</v>
      </c>
    </row>
    <row r="403" spans="1:9" ht="47.25" outlineLevel="6">
      <c r="A403" s="15" t="s">
        <v>283</v>
      </c>
      <c r="B403" s="16" t="s">
        <v>298</v>
      </c>
      <c r="C403" s="16" t="s">
        <v>125</v>
      </c>
      <c r="D403" s="16" t="s">
        <v>84</v>
      </c>
      <c r="E403" s="16" t="s">
        <v>316</v>
      </c>
      <c r="F403" s="16" t="s">
        <v>76</v>
      </c>
      <c r="G403" s="28">
        <f>G404</f>
        <v>14246.800000000001</v>
      </c>
      <c r="H403" s="28">
        <f t="shared" si="166"/>
        <v>3000</v>
      </c>
      <c r="I403" s="28">
        <f t="shared" si="166"/>
        <v>3000</v>
      </c>
    </row>
    <row r="404" spans="1:9" ht="31.5" outlineLevel="6">
      <c r="A404" s="15" t="s">
        <v>284</v>
      </c>
      <c r="B404" s="16" t="s">
        <v>298</v>
      </c>
      <c r="C404" s="16" t="s">
        <v>125</v>
      </c>
      <c r="D404" s="16" t="s">
        <v>84</v>
      </c>
      <c r="E404" s="16" t="s">
        <v>317</v>
      </c>
      <c r="F404" s="16" t="s">
        <v>76</v>
      </c>
      <c r="G404" s="28">
        <f>G405</f>
        <v>14246.800000000001</v>
      </c>
      <c r="H404" s="28">
        <f t="shared" si="166"/>
        <v>3000</v>
      </c>
      <c r="I404" s="28">
        <f t="shared" si="166"/>
        <v>3000</v>
      </c>
    </row>
    <row r="405" spans="1:9" ht="31.5" outlineLevel="6">
      <c r="A405" s="15" t="s">
        <v>31</v>
      </c>
      <c r="B405" s="16" t="s">
        <v>298</v>
      </c>
      <c r="C405" s="16" t="s">
        <v>125</v>
      </c>
      <c r="D405" s="16" t="s">
        <v>84</v>
      </c>
      <c r="E405" s="16" t="s">
        <v>317</v>
      </c>
      <c r="F405" s="16" t="s">
        <v>95</v>
      </c>
      <c r="G405" s="28">
        <f>13806.2+440.6</f>
        <v>14246.800000000001</v>
      </c>
      <c r="H405" s="28">
        <v>3000</v>
      </c>
      <c r="I405" s="28">
        <v>3000</v>
      </c>
    </row>
    <row r="406" spans="1:9" ht="63" customHeight="1" outlineLevel="7">
      <c r="A406" s="15" t="s">
        <v>285</v>
      </c>
      <c r="B406" s="16" t="s">
        <v>298</v>
      </c>
      <c r="C406" s="16" t="s">
        <v>125</v>
      </c>
      <c r="D406" s="16" t="s">
        <v>84</v>
      </c>
      <c r="E406" s="16" t="s">
        <v>318</v>
      </c>
      <c r="F406" s="16" t="s">
        <v>76</v>
      </c>
      <c r="G406" s="28">
        <f>G407</f>
        <v>30263.824000000001</v>
      </c>
      <c r="H406" s="28">
        <f t="shared" si="165"/>
        <v>32266</v>
      </c>
      <c r="I406" s="28">
        <f t="shared" si="165"/>
        <v>29783.9</v>
      </c>
    </row>
    <row r="407" spans="1:9" ht="63" outlineLevel="6">
      <c r="A407" s="15" t="s">
        <v>296</v>
      </c>
      <c r="B407" s="16" t="s">
        <v>298</v>
      </c>
      <c r="C407" s="16" t="s">
        <v>125</v>
      </c>
      <c r="D407" s="16" t="s">
        <v>84</v>
      </c>
      <c r="E407" s="16" t="s">
        <v>329</v>
      </c>
      <c r="F407" s="16" t="s">
        <v>76</v>
      </c>
      <c r="G407" s="28">
        <f>G408+G410</f>
        <v>30263.824000000001</v>
      </c>
      <c r="H407" s="28">
        <f t="shared" ref="H407:I407" si="167">H408+H410</f>
        <v>32266</v>
      </c>
      <c r="I407" s="28">
        <f t="shared" si="167"/>
        <v>29783.9</v>
      </c>
    </row>
    <row r="408" spans="1:9" ht="78.75" outlineLevel="7">
      <c r="A408" s="15" t="s">
        <v>297</v>
      </c>
      <c r="B408" s="16" t="s">
        <v>298</v>
      </c>
      <c r="C408" s="16" t="s">
        <v>125</v>
      </c>
      <c r="D408" s="16" t="s">
        <v>84</v>
      </c>
      <c r="E408" s="16" t="s">
        <v>330</v>
      </c>
      <c r="F408" s="16" t="s">
        <v>76</v>
      </c>
      <c r="G408" s="28">
        <f>G409</f>
        <v>25398.223999999998</v>
      </c>
      <c r="H408" s="28">
        <f t="shared" ref="H408:I408" si="168">H409</f>
        <v>25293.9</v>
      </c>
      <c r="I408" s="28">
        <f t="shared" si="168"/>
        <v>21999.4</v>
      </c>
    </row>
    <row r="409" spans="1:9" s="2" customFormat="1" ht="47.25">
      <c r="A409" s="15" t="s">
        <v>186</v>
      </c>
      <c r="B409" s="16" t="s">
        <v>298</v>
      </c>
      <c r="C409" s="16" t="s">
        <v>125</v>
      </c>
      <c r="D409" s="16" t="s">
        <v>84</v>
      </c>
      <c r="E409" s="16" t="s">
        <v>330</v>
      </c>
      <c r="F409" s="16" t="s">
        <v>244</v>
      </c>
      <c r="G409" s="28">
        <f>24918.3+479.924</f>
        <v>25398.223999999998</v>
      </c>
      <c r="H409" s="28">
        <v>25293.9</v>
      </c>
      <c r="I409" s="28">
        <v>21999.4</v>
      </c>
    </row>
    <row r="410" spans="1:9" s="2" customFormat="1" ht="78.75" outlineLevel="1">
      <c r="A410" s="15" t="s">
        <v>297</v>
      </c>
      <c r="B410" s="16" t="s">
        <v>298</v>
      </c>
      <c r="C410" s="16" t="s">
        <v>125</v>
      </c>
      <c r="D410" s="16" t="s">
        <v>84</v>
      </c>
      <c r="E410" s="16" t="s">
        <v>331</v>
      </c>
      <c r="F410" s="16" t="s">
        <v>76</v>
      </c>
      <c r="G410" s="28">
        <f>G411</f>
        <v>4865.6000000000004</v>
      </c>
      <c r="H410" s="28">
        <f t="shared" ref="H410:I410" si="169">H411</f>
        <v>6972.1</v>
      </c>
      <c r="I410" s="28">
        <f t="shared" si="169"/>
        <v>7784.5</v>
      </c>
    </row>
    <row r="411" spans="1:9" s="3" customFormat="1" ht="47.25" outlineLevel="2">
      <c r="A411" s="15" t="s">
        <v>186</v>
      </c>
      <c r="B411" s="16" t="s">
        <v>298</v>
      </c>
      <c r="C411" s="16" t="s">
        <v>125</v>
      </c>
      <c r="D411" s="16" t="s">
        <v>84</v>
      </c>
      <c r="E411" s="16" t="s">
        <v>331</v>
      </c>
      <c r="F411" s="16" t="s">
        <v>244</v>
      </c>
      <c r="G411" s="28">
        <v>4865.6000000000004</v>
      </c>
      <c r="H411" s="28">
        <v>6972.1</v>
      </c>
      <c r="I411" s="28">
        <v>7784.5</v>
      </c>
    </row>
    <row r="412" spans="1:9" ht="31.5" outlineLevel="3">
      <c r="A412" s="11" t="s">
        <v>332</v>
      </c>
      <c r="B412" s="12" t="s">
        <v>355</v>
      </c>
      <c r="C412" s="12"/>
      <c r="D412" s="12"/>
      <c r="E412" s="12"/>
      <c r="F412" s="12"/>
      <c r="G412" s="26">
        <f>G413+G430+G480</f>
        <v>174638.9</v>
      </c>
      <c r="H412" s="26">
        <f>H413+H430+H480</f>
        <v>167497.1</v>
      </c>
      <c r="I412" s="26">
        <f>I413+I430+I480</f>
        <v>168689.59999999998</v>
      </c>
    </row>
    <row r="413" spans="1:9" outlineLevel="5">
      <c r="A413" s="11" t="s">
        <v>333</v>
      </c>
      <c r="B413" s="12" t="s">
        <v>355</v>
      </c>
      <c r="C413" s="12" t="s">
        <v>142</v>
      </c>
      <c r="D413" s="12"/>
      <c r="E413" s="12"/>
      <c r="F413" s="12"/>
      <c r="G413" s="26">
        <f>G414</f>
        <v>52294.8</v>
      </c>
      <c r="H413" s="26">
        <f t="shared" ref="H413:I413" si="170">H414</f>
        <v>43680.1</v>
      </c>
      <c r="I413" s="26">
        <f t="shared" si="170"/>
        <v>43929.7</v>
      </c>
    </row>
    <row r="414" spans="1:9" outlineLevel="6">
      <c r="A414" s="13" t="s">
        <v>334</v>
      </c>
      <c r="B414" s="14" t="s">
        <v>355</v>
      </c>
      <c r="C414" s="14" t="s">
        <v>142</v>
      </c>
      <c r="D414" s="14" t="s">
        <v>114</v>
      </c>
      <c r="E414" s="14"/>
      <c r="F414" s="14"/>
      <c r="G414" s="27">
        <f>G415+G420</f>
        <v>52294.8</v>
      </c>
      <c r="H414" s="27">
        <f t="shared" ref="H414:I414" si="171">H415+H420</f>
        <v>43680.1</v>
      </c>
      <c r="I414" s="27">
        <f t="shared" si="171"/>
        <v>43929.7</v>
      </c>
    </row>
    <row r="415" spans="1:9" ht="63" outlineLevel="7">
      <c r="A415" s="15" t="s">
        <v>206</v>
      </c>
      <c r="B415" s="16" t="s">
        <v>355</v>
      </c>
      <c r="C415" s="16" t="s">
        <v>142</v>
      </c>
      <c r="D415" s="16" t="s">
        <v>114</v>
      </c>
      <c r="E415" s="16" t="s">
        <v>261</v>
      </c>
      <c r="F415" s="16" t="s">
        <v>76</v>
      </c>
      <c r="G415" s="28">
        <f>G416</f>
        <v>177</v>
      </c>
      <c r="H415" s="28">
        <f t="shared" ref="H415:I418" si="172">H416</f>
        <v>0</v>
      </c>
      <c r="I415" s="28">
        <f t="shared" si="172"/>
        <v>0</v>
      </c>
    </row>
    <row r="416" spans="1:9" ht="47.25" outlineLevel="6">
      <c r="A416" s="15" t="s">
        <v>207</v>
      </c>
      <c r="B416" s="16" t="s">
        <v>355</v>
      </c>
      <c r="C416" s="16" t="s">
        <v>142</v>
      </c>
      <c r="D416" s="16" t="s">
        <v>114</v>
      </c>
      <c r="E416" s="16" t="s">
        <v>262</v>
      </c>
      <c r="F416" s="16" t="s">
        <v>76</v>
      </c>
      <c r="G416" s="28">
        <f>G417</f>
        <v>177</v>
      </c>
      <c r="H416" s="28">
        <f t="shared" si="172"/>
        <v>0</v>
      </c>
      <c r="I416" s="28">
        <f t="shared" si="172"/>
        <v>0</v>
      </c>
    </row>
    <row r="417" spans="1:9" ht="63" outlineLevel="7">
      <c r="A417" s="15" t="s">
        <v>208</v>
      </c>
      <c r="B417" s="16" t="s">
        <v>355</v>
      </c>
      <c r="C417" s="16" t="s">
        <v>142</v>
      </c>
      <c r="D417" s="16" t="s">
        <v>114</v>
      </c>
      <c r="E417" s="16" t="s">
        <v>263</v>
      </c>
      <c r="F417" s="16" t="s">
        <v>76</v>
      </c>
      <c r="G417" s="28">
        <f>G418</f>
        <v>177</v>
      </c>
      <c r="H417" s="28">
        <f t="shared" si="172"/>
        <v>0</v>
      </c>
      <c r="I417" s="28">
        <f t="shared" si="172"/>
        <v>0</v>
      </c>
    </row>
    <row r="418" spans="1:9" s="2" customFormat="1" ht="63" outlineLevel="1">
      <c r="A418" s="15" t="s">
        <v>209</v>
      </c>
      <c r="B418" s="16" t="s">
        <v>355</v>
      </c>
      <c r="C418" s="16" t="s">
        <v>142</v>
      </c>
      <c r="D418" s="16" t="s">
        <v>114</v>
      </c>
      <c r="E418" s="16" t="s">
        <v>264</v>
      </c>
      <c r="F418" s="16" t="s">
        <v>76</v>
      </c>
      <c r="G418" s="28">
        <f>G419</f>
        <v>177</v>
      </c>
      <c r="H418" s="28">
        <f t="shared" si="172"/>
        <v>0</v>
      </c>
      <c r="I418" s="28">
        <f t="shared" si="172"/>
        <v>0</v>
      </c>
    </row>
    <row r="419" spans="1:9" s="3" customFormat="1" ht="47.25" customHeight="1" outlineLevel="2">
      <c r="A419" s="15" t="s">
        <v>55</v>
      </c>
      <c r="B419" s="16" t="s">
        <v>355</v>
      </c>
      <c r="C419" s="16" t="s">
        <v>142</v>
      </c>
      <c r="D419" s="16" t="s">
        <v>114</v>
      </c>
      <c r="E419" s="16" t="s">
        <v>264</v>
      </c>
      <c r="F419" s="16" t="s">
        <v>121</v>
      </c>
      <c r="G419" s="28">
        <v>177</v>
      </c>
      <c r="H419" s="28">
        <v>0</v>
      </c>
      <c r="I419" s="28">
        <v>0</v>
      </c>
    </row>
    <row r="420" spans="1:9" ht="47.25" outlineLevel="3">
      <c r="A420" s="15" t="s">
        <v>335</v>
      </c>
      <c r="B420" s="16" t="s">
        <v>355</v>
      </c>
      <c r="C420" s="16" t="s">
        <v>142</v>
      </c>
      <c r="D420" s="16" t="s">
        <v>114</v>
      </c>
      <c r="E420" s="16" t="s">
        <v>356</v>
      </c>
      <c r="F420" s="16" t="s">
        <v>76</v>
      </c>
      <c r="G420" s="28">
        <f>G422+G427</f>
        <v>52117.8</v>
      </c>
      <c r="H420" s="28">
        <f t="shared" ref="H420:I420" si="173">H422</f>
        <v>43680.1</v>
      </c>
      <c r="I420" s="28">
        <f t="shared" si="173"/>
        <v>43929.7</v>
      </c>
    </row>
    <row r="421" spans="1:9" hidden="1" outlineLevel="5">
      <c r="A421" s="15"/>
      <c r="B421" s="16"/>
      <c r="C421" s="16"/>
      <c r="D421" s="16"/>
      <c r="E421" s="16"/>
      <c r="F421" s="16"/>
      <c r="G421" s="28"/>
      <c r="H421" s="28"/>
      <c r="I421" s="28"/>
    </row>
    <row r="422" spans="1:9" ht="78.75" outlineLevel="6">
      <c r="A422" s="15" t="s">
        <v>336</v>
      </c>
      <c r="B422" s="16" t="s">
        <v>355</v>
      </c>
      <c r="C422" s="16" t="s">
        <v>142</v>
      </c>
      <c r="D422" s="16" t="s">
        <v>114</v>
      </c>
      <c r="E422" s="16" t="s">
        <v>357</v>
      </c>
      <c r="F422" s="16" t="s">
        <v>76</v>
      </c>
      <c r="G422" s="28">
        <f>G423+G425</f>
        <v>44592.9</v>
      </c>
      <c r="H422" s="28">
        <f t="shared" ref="H422:I422" si="174">H423+H425</f>
        <v>43680.1</v>
      </c>
      <c r="I422" s="28">
        <f t="shared" si="174"/>
        <v>43929.7</v>
      </c>
    </row>
    <row r="423" spans="1:9" ht="94.5" outlineLevel="7">
      <c r="A423" s="15" t="s">
        <v>337</v>
      </c>
      <c r="B423" s="16" t="s">
        <v>355</v>
      </c>
      <c r="C423" s="16" t="s">
        <v>142</v>
      </c>
      <c r="D423" s="16" t="s">
        <v>114</v>
      </c>
      <c r="E423" s="16" t="s">
        <v>358</v>
      </c>
      <c r="F423" s="16" t="s">
        <v>76</v>
      </c>
      <c r="G423" s="28">
        <f>G424</f>
        <v>8500</v>
      </c>
      <c r="H423" s="28">
        <f t="shared" ref="H423:I423" si="175">H424</f>
        <v>8500</v>
      </c>
      <c r="I423" s="28">
        <f t="shared" si="175"/>
        <v>8500</v>
      </c>
    </row>
    <row r="424" spans="1:9" ht="45.75" customHeight="1" outlineLevel="3">
      <c r="A424" s="15" t="s">
        <v>55</v>
      </c>
      <c r="B424" s="16" t="s">
        <v>355</v>
      </c>
      <c r="C424" s="16" t="s">
        <v>142</v>
      </c>
      <c r="D424" s="16" t="s">
        <v>114</v>
      </c>
      <c r="E424" s="16" t="s">
        <v>358</v>
      </c>
      <c r="F424" s="16" t="s">
        <v>121</v>
      </c>
      <c r="G424" s="28">
        <v>8500</v>
      </c>
      <c r="H424" s="28">
        <v>8500</v>
      </c>
      <c r="I424" s="28">
        <v>8500</v>
      </c>
    </row>
    <row r="425" spans="1:9" ht="47.25" outlineLevel="4">
      <c r="A425" s="15" t="s">
        <v>338</v>
      </c>
      <c r="B425" s="16" t="s">
        <v>355</v>
      </c>
      <c r="C425" s="16" t="s">
        <v>142</v>
      </c>
      <c r="D425" s="16" t="s">
        <v>114</v>
      </c>
      <c r="E425" s="16" t="s">
        <v>359</v>
      </c>
      <c r="F425" s="16" t="s">
        <v>76</v>
      </c>
      <c r="G425" s="28">
        <f>G426</f>
        <v>36092.9</v>
      </c>
      <c r="H425" s="28">
        <f t="shared" ref="H425:I425" si="176">H426</f>
        <v>35180.1</v>
      </c>
      <c r="I425" s="28">
        <f t="shared" si="176"/>
        <v>35429.699999999997</v>
      </c>
    </row>
    <row r="426" spans="1:9" ht="47.25" customHeight="1" outlineLevel="5">
      <c r="A426" s="15" t="s">
        <v>55</v>
      </c>
      <c r="B426" s="16" t="s">
        <v>355</v>
      </c>
      <c r="C426" s="16" t="s">
        <v>142</v>
      </c>
      <c r="D426" s="16" t="s">
        <v>114</v>
      </c>
      <c r="E426" s="16" t="s">
        <v>359</v>
      </c>
      <c r="F426" s="16" t="s">
        <v>121</v>
      </c>
      <c r="G426" s="28">
        <f>34942.9+1150</f>
        <v>36092.9</v>
      </c>
      <c r="H426" s="28">
        <v>35180.1</v>
      </c>
      <c r="I426" s="28">
        <v>35429.699999999997</v>
      </c>
    </row>
    <row r="427" spans="1:9" ht="48.75" customHeight="1" outlineLevel="5">
      <c r="A427" s="15" t="s">
        <v>616</v>
      </c>
      <c r="B427" s="16" t="s">
        <v>355</v>
      </c>
      <c r="C427" s="16" t="s">
        <v>142</v>
      </c>
      <c r="D427" s="16" t="s">
        <v>114</v>
      </c>
      <c r="E427" s="16" t="s">
        <v>617</v>
      </c>
      <c r="F427" s="16" t="s">
        <v>76</v>
      </c>
      <c r="G427" s="28">
        <f>G428</f>
        <v>7524.9</v>
      </c>
      <c r="H427" s="28">
        <f t="shared" ref="H427:I428" si="177">H428</f>
        <v>0</v>
      </c>
      <c r="I427" s="28">
        <f t="shared" si="177"/>
        <v>0</v>
      </c>
    </row>
    <row r="428" spans="1:9" ht="64.5" customHeight="1" outlineLevel="5">
      <c r="A428" s="22" t="s">
        <v>619</v>
      </c>
      <c r="B428" s="16" t="s">
        <v>355</v>
      </c>
      <c r="C428" s="16" t="s">
        <v>142</v>
      </c>
      <c r="D428" s="16" t="s">
        <v>114</v>
      </c>
      <c r="E428" s="16" t="s">
        <v>618</v>
      </c>
      <c r="F428" s="16" t="s">
        <v>76</v>
      </c>
      <c r="G428" s="28">
        <f>G429</f>
        <v>7524.9</v>
      </c>
      <c r="H428" s="28">
        <f t="shared" si="177"/>
        <v>0</v>
      </c>
      <c r="I428" s="28">
        <f t="shared" si="177"/>
        <v>0</v>
      </c>
    </row>
    <row r="429" spans="1:9" ht="51.75" customHeight="1" outlineLevel="5">
      <c r="A429" s="15" t="s">
        <v>55</v>
      </c>
      <c r="B429" s="16" t="s">
        <v>355</v>
      </c>
      <c r="C429" s="16" t="s">
        <v>142</v>
      </c>
      <c r="D429" s="16" t="s">
        <v>114</v>
      </c>
      <c r="E429" s="16" t="s">
        <v>618</v>
      </c>
      <c r="F429" s="16" t="s">
        <v>121</v>
      </c>
      <c r="G429" s="28">
        <f>8695.7+457.668-1547.1-81.368</f>
        <v>7524.9</v>
      </c>
      <c r="H429" s="28">
        <v>0</v>
      </c>
      <c r="I429" s="28">
        <v>0</v>
      </c>
    </row>
    <row r="430" spans="1:9" outlineLevel="6">
      <c r="A430" s="11" t="s">
        <v>339</v>
      </c>
      <c r="B430" s="12" t="s">
        <v>355</v>
      </c>
      <c r="C430" s="12" t="s">
        <v>237</v>
      </c>
      <c r="D430" s="12"/>
      <c r="E430" s="12"/>
      <c r="F430" s="12"/>
      <c r="G430" s="26">
        <f>G431+G468</f>
        <v>122284.09999999999</v>
      </c>
      <c r="H430" s="26">
        <f>H431+H468</f>
        <v>123757</v>
      </c>
      <c r="I430" s="26">
        <f>I431+I468</f>
        <v>124699.9</v>
      </c>
    </row>
    <row r="431" spans="1:9" outlineLevel="7">
      <c r="A431" s="13" t="s">
        <v>340</v>
      </c>
      <c r="B431" s="14" t="s">
        <v>355</v>
      </c>
      <c r="C431" s="14" t="s">
        <v>237</v>
      </c>
      <c r="D431" s="14" t="s">
        <v>77</v>
      </c>
      <c r="E431" s="14"/>
      <c r="F431" s="14"/>
      <c r="G431" s="27">
        <f>G432+G437+G442</f>
        <v>112276.2</v>
      </c>
      <c r="H431" s="27">
        <f t="shared" ref="H431:I431" si="178">H432+H437+H442</f>
        <v>113769.1</v>
      </c>
      <c r="I431" s="27">
        <f t="shared" si="178"/>
        <v>114712</v>
      </c>
    </row>
    <row r="432" spans="1:9" ht="63" outlineLevel="3">
      <c r="A432" s="15" t="s">
        <v>341</v>
      </c>
      <c r="B432" s="16" t="s">
        <v>355</v>
      </c>
      <c r="C432" s="16" t="s">
        <v>237</v>
      </c>
      <c r="D432" s="16" t="s">
        <v>77</v>
      </c>
      <c r="E432" s="16" t="s">
        <v>360</v>
      </c>
      <c r="F432" s="16" t="s">
        <v>76</v>
      </c>
      <c r="G432" s="28">
        <f>G434</f>
        <v>200</v>
      </c>
      <c r="H432" s="28">
        <f t="shared" ref="H432:I432" si="179">H434</f>
        <v>150</v>
      </c>
      <c r="I432" s="28">
        <f t="shared" si="179"/>
        <v>150</v>
      </c>
    </row>
    <row r="433" spans="1:9" hidden="1" outlineLevel="5">
      <c r="A433" s="15"/>
      <c r="B433" s="16"/>
      <c r="C433" s="16"/>
      <c r="D433" s="16"/>
      <c r="E433" s="16"/>
      <c r="F433" s="16"/>
      <c r="G433" s="28"/>
      <c r="H433" s="28"/>
      <c r="I433" s="28"/>
    </row>
    <row r="434" spans="1:9" ht="63" outlineLevel="6">
      <c r="A434" s="15" t="s">
        <v>342</v>
      </c>
      <c r="B434" s="16" t="s">
        <v>355</v>
      </c>
      <c r="C434" s="16" t="s">
        <v>237</v>
      </c>
      <c r="D434" s="16" t="s">
        <v>77</v>
      </c>
      <c r="E434" s="16" t="s">
        <v>361</v>
      </c>
      <c r="F434" s="16" t="s">
        <v>76</v>
      </c>
      <c r="G434" s="28">
        <f>G435</f>
        <v>200</v>
      </c>
      <c r="H434" s="28">
        <f t="shared" ref="H434:I435" si="180">H435</f>
        <v>150</v>
      </c>
      <c r="I434" s="28">
        <f t="shared" si="180"/>
        <v>150</v>
      </c>
    </row>
    <row r="435" spans="1:9" ht="31.5" outlineLevel="7">
      <c r="A435" s="15" t="s">
        <v>343</v>
      </c>
      <c r="B435" s="16" t="s">
        <v>355</v>
      </c>
      <c r="C435" s="16" t="s">
        <v>237</v>
      </c>
      <c r="D435" s="16" t="s">
        <v>77</v>
      </c>
      <c r="E435" s="16" t="s">
        <v>362</v>
      </c>
      <c r="F435" s="16" t="s">
        <v>76</v>
      </c>
      <c r="G435" s="28">
        <f>G436</f>
        <v>200</v>
      </c>
      <c r="H435" s="28">
        <f t="shared" si="180"/>
        <v>150</v>
      </c>
      <c r="I435" s="28">
        <f t="shared" si="180"/>
        <v>150</v>
      </c>
    </row>
    <row r="436" spans="1:9" ht="47.25" customHeight="1" outlineLevel="6">
      <c r="A436" s="15" t="s">
        <v>55</v>
      </c>
      <c r="B436" s="16" t="s">
        <v>355</v>
      </c>
      <c r="C436" s="16" t="s">
        <v>237</v>
      </c>
      <c r="D436" s="16" t="s">
        <v>77</v>
      </c>
      <c r="E436" s="16" t="s">
        <v>362</v>
      </c>
      <c r="F436" s="16" t="s">
        <v>121</v>
      </c>
      <c r="G436" s="28">
        <v>200</v>
      </c>
      <c r="H436" s="28">
        <v>150</v>
      </c>
      <c r="I436" s="28">
        <v>150</v>
      </c>
    </row>
    <row r="437" spans="1:9" ht="63" outlineLevel="7">
      <c r="A437" s="15" t="s">
        <v>206</v>
      </c>
      <c r="B437" s="16" t="s">
        <v>355</v>
      </c>
      <c r="C437" s="16" t="s">
        <v>237</v>
      </c>
      <c r="D437" s="16" t="s">
        <v>77</v>
      </c>
      <c r="E437" s="16" t="s">
        <v>261</v>
      </c>
      <c r="F437" s="16" t="s">
        <v>76</v>
      </c>
      <c r="G437" s="28">
        <f>G438</f>
        <v>185</v>
      </c>
      <c r="H437" s="28">
        <f t="shared" ref="H437:I440" si="181">H438</f>
        <v>0</v>
      </c>
      <c r="I437" s="28">
        <f t="shared" si="181"/>
        <v>0</v>
      </c>
    </row>
    <row r="438" spans="1:9" ht="47.25" outlineLevel="6">
      <c r="A438" s="15" t="s">
        <v>207</v>
      </c>
      <c r="B438" s="16" t="s">
        <v>355</v>
      </c>
      <c r="C438" s="16" t="s">
        <v>237</v>
      </c>
      <c r="D438" s="16" t="s">
        <v>77</v>
      </c>
      <c r="E438" s="16" t="s">
        <v>262</v>
      </c>
      <c r="F438" s="16" t="s">
        <v>76</v>
      </c>
      <c r="G438" s="28">
        <f>G439</f>
        <v>185</v>
      </c>
      <c r="H438" s="28">
        <f t="shared" si="181"/>
        <v>0</v>
      </c>
      <c r="I438" s="28">
        <f t="shared" si="181"/>
        <v>0</v>
      </c>
    </row>
    <row r="439" spans="1:9" ht="63" outlineLevel="7">
      <c r="A439" s="15" t="s">
        <v>208</v>
      </c>
      <c r="B439" s="16" t="s">
        <v>355</v>
      </c>
      <c r="C439" s="16" t="s">
        <v>237</v>
      </c>
      <c r="D439" s="16" t="s">
        <v>77</v>
      </c>
      <c r="E439" s="16" t="s">
        <v>263</v>
      </c>
      <c r="F439" s="16" t="s">
        <v>76</v>
      </c>
      <c r="G439" s="28">
        <f>G440</f>
        <v>185</v>
      </c>
      <c r="H439" s="28">
        <f t="shared" si="181"/>
        <v>0</v>
      </c>
      <c r="I439" s="28">
        <f t="shared" si="181"/>
        <v>0</v>
      </c>
    </row>
    <row r="440" spans="1:9" ht="63" outlineLevel="6">
      <c r="A440" s="15" t="s">
        <v>209</v>
      </c>
      <c r="B440" s="16" t="s">
        <v>355</v>
      </c>
      <c r="C440" s="16" t="s">
        <v>237</v>
      </c>
      <c r="D440" s="16" t="s">
        <v>77</v>
      </c>
      <c r="E440" s="16" t="s">
        <v>264</v>
      </c>
      <c r="F440" s="16" t="s">
        <v>76</v>
      </c>
      <c r="G440" s="28">
        <f>G441</f>
        <v>185</v>
      </c>
      <c r="H440" s="28">
        <f t="shared" si="181"/>
        <v>0</v>
      </c>
      <c r="I440" s="28">
        <f t="shared" si="181"/>
        <v>0</v>
      </c>
    </row>
    <row r="441" spans="1:9" ht="45.75" customHeight="1" outlineLevel="7">
      <c r="A441" s="15" t="s">
        <v>55</v>
      </c>
      <c r="B441" s="16" t="s">
        <v>355</v>
      </c>
      <c r="C441" s="16" t="s">
        <v>237</v>
      </c>
      <c r="D441" s="16" t="s">
        <v>77</v>
      </c>
      <c r="E441" s="16" t="s">
        <v>264</v>
      </c>
      <c r="F441" s="16" t="s">
        <v>121</v>
      </c>
      <c r="G441" s="28">
        <v>185</v>
      </c>
      <c r="H441" s="28">
        <v>0</v>
      </c>
      <c r="I441" s="28">
        <v>0</v>
      </c>
    </row>
    <row r="442" spans="1:9" ht="47.25" outlineLevel="5">
      <c r="A442" s="15" t="s">
        <v>335</v>
      </c>
      <c r="B442" s="16" t="s">
        <v>355</v>
      </c>
      <c r="C442" s="16" t="s">
        <v>237</v>
      </c>
      <c r="D442" s="16" t="s">
        <v>77</v>
      </c>
      <c r="E442" s="16" t="s">
        <v>356</v>
      </c>
      <c r="F442" s="16" t="s">
        <v>76</v>
      </c>
      <c r="G442" s="28">
        <f>G444+G453</f>
        <v>111891.2</v>
      </c>
      <c r="H442" s="28">
        <f t="shared" ref="H442:I442" si="182">H444+H453</f>
        <v>113619.1</v>
      </c>
      <c r="I442" s="28">
        <f t="shared" si="182"/>
        <v>114562</v>
      </c>
    </row>
    <row r="443" spans="1:9" hidden="1" outlineLevel="6">
      <c r="A443" s="15"/>
      <c r="B443" s="16"/>
      <c r="C443" s="16"/>
      <c r="D443" s="16"/>
      <c r="E443" s="16"/>
      <c r="F443" s="16"/>
      <c r="G443" s="28"/>
      <c r="H443" s="28"/>
      <c r="I443" s="28"/>
    </row>
    <row r="444" spans="1:9" ht="63" outlineLevel="7">
      <c r="A444" s="15" t="s">
        <v>344</v>
      </c>
      <c r="B444" s="16" t="s">
        <v>355</v>
      </c>
      <c r="C444" s="16" t="s">
        <v>237</v>
      </c>
      <c r="D444" s="16" t="s">
        <v>77</v>
      </c>
      <c r="E444" s="16" t="s">
        <v>363</v>
      </c>
      <c r="F444" s="16" t="s">
        <v>76</v>
      </c>
      <c r="G444" s="28">
        <f>G445+G447+G449+G451</f>
        <v>32909.699999999997</v>
      </c>
      <c r="H444" s="28">
        <f t="shared" ref="H444:I444" si="183">H445+H447+H449+H451</f>
        <v>33222</v>
      </c>
      <c r="I444" s="28">
        <f t="shared" si="183"/>
        <v>33533.300000000003</v>
      </c>
    </row>
    <row r="445" spans="1:9" ht="110.25" outlineLevel="6">
      <c r="A445" s="15" t="s">
        <v>345</v>
      </c>
      <c r="B445" s="16" t="s">
        <v>355</v>
      </c>
      <c r="C445" s="16" t="s">
        <v>237</v>
      </c>
      <c r="D445" s="16" t="s">
        <v>77</v>
      </c>
      <c r="E445" s="16" t="s">
        <v>364</v>
      </c>
      <c r="F445" s="16" t="s">
        <v>76</v>
      </c>
      <c r="G445" s="28">
        <f>G446</f>
        <v>40.6</v>
      </c>
      <c r="H445" s="28">
        <f t="shared" ref="H445:I445" si="184">H446</f>
        <v>40.6</v>
      </c>
      <c r="I445" s="28">
        <f t="shared" si="184"/>
        <v>40.6</v>
      </c>
    </row>
    <row r="446" spans="1:9" ht="48.75" customHeight="1" outlineLevel="7">
      <c r="A446" s="15" t="s">
        <v>55</v>
      </c>
      <c r="B446" s="16" t="s">
        <v>355</v>
      </c>
      <c r="C446" s="16" t="s">
        <v>237</v>
      </c>
      <c r="D446" s="16" t="s">
        <v>77</v>
      </c>
      <c r="E446" s="16" t="s">
        <v>364</v>
      </c>
      <c r="F446" s="16" t="s">
        <v>121</v>
      </c>
      <c r="G446" s="28">
        <v>40.6</v>
      </c>
      <c r="H446" s="28">
        <v>40.6</v>
      </c>
      <c r="I446" s="28">
        <v>40.6</v>
      </c>
    </row>
    <row r="447" spans="1:9" ht="94.5" outlineLevel="6">
      <c r="A447" s="15" t="s">
        <v>337</v>
      </c>
      <c r="B447" s="16" t="s">
        <v>355</v>
      </c>
      <c r="C447" s="16" t="s">
        <v>237</v>
      </c>
      <c r="D447" s="16" t="s">
        <v>77</v>
      </c>
      <c r="E447" s="16" t="s">
        <v>365</v>
      </c>
      <c r="F447" s="16" t="s">
        <v>76</v>
      </c>
      <c r="G447" s="28">
        <f>G448</f>
        <v>9950</v>
      </c>
      <c r="H447" s="28">
        <f t="shared" ref="H447:I447" si="185">H448</f>
        <v>9950</v>
      </c>
      <c r="I447" s="28">
        <f t="shared" si="185"/>
        <v>9950</v>
      </c>
    </row>
    <row r="448" spans="1:9" ht="46.5" customHeight="1" outlineLevel="7">
      <c r="A448" s="15" t="s">
        <v>55</v>
      </c>
      <c r="B448" s="16" t="s">
        <v>355</v>
      </c>
      <c r="C448" s="16" t="s">
        <v>237</v>
      </c>
      <c r="D448" s="16" t="s">
        <v>77</v>
      </c>
      <c r="E448" s="16" t="s">
        <v>365</v>
      </c>
      <c r="F448" s="16" t="s">
        <v>121</v>
      </c>
      <c r="G448" s="28">
        <v>9950</v>
      </c>
      <c r="H448" s="28">
        <v>9950</v>
      </c>
      <c r="I448" s="28">
        <v>9950</v>
      </c>
    </row>
    <row r="449" spans="1:9" ht="63" outlineLevel="6">
      <c r="A449" s="15" t="s">
        <v>346</v>
      </c>
      <c r="B449" s="16" t="s">
        <v>355</v>
      </c>
      <c r="C449" s="16" t="s">
        <v>237</v>
      </c>
      <c r="D449" s="16" t="s">
        <v>77</v>
      </c>
      <c r="E449" s="16" t="s">
        <v>366</v>
      </c>
      <c r="F449" s="16" t="s">
        <v>76</v>
      </c>
      <c r="G449" s="28">
        <f>G450</f>
        <v>24.6</v>
      </c>
      <c r="H449" s="28">
        <f t="shared" ref="H449:I449" si="186">H450</f>
        <v>0</v>
      </c>
      <c r="I449" s="28">
        <f t="shared" si="186"/>
        <v>0</v>
      </c>
    </row>
    <row r="450" spans="1:9" ht="49.5" customHeight="1" outlineLevel="7">
      <c r="A450" s="15" t="s">
        <v>55</v>
      </c>
      <c r="B450" s="16" t="s">
        <v>355</v>
      </c>
      <c r="C450" s="16" t="s">
        <v>237</v>
      </c>
      <c r="D450" s="16" t="s">
        <v>77</v>
      </c>
      <c r="E450" s="16" t="s">
        <v>366</v>
      </c>
      <c r="F450" s="16" t="s">
        <v>121</v>
      </c>
      <c r="G450" s="28">
        <v>24.6</v>
      </c>
      <c r="H450" s="28">
        <v>0</v>
      </c>
      <c r="I450" s="28">
        <v>0</v>
      </c>
    </row>
    <row r="451" spans="1:9" ht="31.5" outlineLevel="6">
      <c r="A451" s="15" t="s">
        <v>347</v>
      </c>
      <c r="B451" s="16" t="s">
        <v>355</v>
      </c>
      <c r="C451" s="16" t="s">
        <v>237</v>
      </c>
      <c r="D451" s="16" t="s">
        <v>77</v>
      </c>
      <c r="E451" s="16" t="s">
        <v>367</v>
      </c>
      <c r="F451" s="16" t="s">
        <v>76</v>
      </c>
      <c r="G451" s="28">
        <f>G452</f>
        <v>22894.5</v>
      </c>
      <c r="H451" s="28">
        <f t="shared" ref="H451:I451" si="187">H452</f>
        <v>23231.4</v>
      </c>
      <c r="I451" s="28">
        <f t="shared" si="187"/>
        <v>23542.7</v>
      </c>
    </row>
    <row r="452" spans="1:9" ht="46.5" customHeight="1" outlineLevel="7">
      <c r="A452" s="15" t="s">
        <v>55</v>
      </c>
      <c r="B452" s="16" t="s">
        <v>355</v>
      </c>
      <c r="C452" s="16" t="s">
        <v>237</v>
      </c>
      <c r="D452" s="16" t="s">
        <v>77</v>
      </c>
      <c r="E452" s="16" t="s">
        <v>367</v>
      </c>
      <c r="F452" s="16" t="s">
        <v>121</v>
      </c>
      <c r="G452" s="28">
        <v>22894.5</v>
      </c>
      <c r="H452" s="28">
        <v>23231.4</v>
      </c>
      <c r="I452" s="28">
        <v>23542.7</v>
      </c>
    </row>
    <row r="453" spans="1:9" ht="63" outlineLevel="6">
      <c r="A453" s="15" t="s">
        <v>348</v>
      </c>
      <c r="B453" s="16" t="s">
        <v>355</v>
      </c>
      <c r="C453" s="16" t="s">
        <v>237</v>
      </c>
      <c r="D453" s="16" t="s">
        <v>77</v>
      </c>
      <c r="E453" s="16" t="s">
        <v>368</v>
      </c>
      <c r="F453" s="16" t="s">
        <v>76</v>
      </c>
      <c r="G453" s="28">
        <f>G454+G456+G458+G462+G464+G466+G460</f>
        <v>78981.5</v>
      </c>
      <c r="H453" s="28">
        <f>H454+H456+H458+H462+H464+H466+H460</f>
        <v>80397.100000000006</v>
      </c>
      <c r="I453" s="28">
        <f>I454+I456+I458+I462+I464+I466+I460</f>
        <v>81028.7</v>
      </c>
    </row>
    <row r="454" spans="1:9" ht="47.25" outlineLevel="7">
      <c r="A454" s="15" t="s">
        <v>349</v>
      </c>
      <c r="B454" s="16" t="s">
        <v>355</v>
      </c>
      <c r="C454" s="16" t="s">
        <v>237</v>
      </c>
      <c r="D454" s="16" t="s">
        <v>77</v>
      </c>
      <c r="E454" s="16" t="s">
        <v>369</v>
      </c>
      <c r="F454" s="16" t="s">
        <v>76</v>
      </c>
      <c r="G454" s="28">
        <f>G455</f>
        <v>5</v>
      </c>
      <c r="H454" s="28">
        <f t="shared" ref="H454:I454" si="188">H455</f>
        <v>5</v>
      </c>
      <c r="I454" s="28">
        <f t="shared" si="188"/>
        <v>5</v>
      </c>
    </row>
    <row r="455" spans="1:9" s="3" customFormat="1" ht="45.75" customHeight="1" outlineLevel="2">
      <c r="A455" s="15" t="s">
        <v>55</v>
      </c>
      <c r="B455" s="16" t="s">
        <v>355</v>
      </c>
      <c r="C455" s="16" t="s">
        <v>237</v>
      </c>
      <c r="D455" s="16" t="s">
        <v>77</v>
      </c>
      <c r="E455" s="16" t="s">
        <v>369</v>
      </c>
      <c r="F455" s="16" t="s">
        <v>121</v>
      </c>
      <c r="G455" s="28">
        <v>5</v>
      </c>
      <c r="H455" s="28">
        <v>5</v>
      </c>
      <c r="I455" s="28">
        <v>5</v>
      </c>
    </row>
    <row r="456" spans="1:9" ht="110.25" outlineLevel="3">
      <c r="A456" s="15" t="s">
        <v>345</v>
      </c>
      <c r="B456" s="16" t="s">
        <v>355</v>
      </c>
      <c r="C456" s="16" t="s">
        <v>237</v>
      </c>
      <c r="D456" s="16" t="s">
        <v>77</v>
      </c>
      <c r="E456" s="16" t="s">
        <v>370</v>
      </c>
      <c r="F456" s="16" t="s">
        <v>76</v>
      </c>
      <c r="G456" s="28">
        <f>G457</f>
        <v>137</v>
      </c>
      <c r="H456" s="28">
        <f t="shared" ref="H456:I456" si="189">H457</f>
        <v>137</v>
      </c>
      <c r="I456" s="28">
        <f t="shared" si="189"/>
        <v>137</v>
      </c>
    </row>
    <row r="457" spans="1:9" ht="48" customHeight="1" outlineLevel="5">
      <c r="A457" s="15" t="s">
        <v>55</v>
      </c>
      <c r="B457" s="16" t="s">
        <v>355</v>
      </c>
      <c r="C457" s="16" t="s">
        <v>237</v>
      </c>
      <c r="D457" s="16" t="s">
        <v>77</v>
      </c>
      <c r="E457" s="16" t="s">
        <v>370</v>
      </c>
      <c r="F457" s="16" t="s">
        <v>121</v>
      </c>
      <c r="G457" s="28">
        <v>137</v>
      </c>
      <c r="H457" s="28">
        <v>137</v>
      </c>
      <c r="I457" s="28">
        <v>137</v>
      </c>
    </row>
    <row r="458" spans="1:9" ht="96" customHeight="1" outlineLevel="6">
      <c r="A458" s="15" t="s">
        <v>337</v>
      </c>
      <c r="B458" s="16" t="s">
        <v>355</v>
      </c>
      <c r="C458" s="16" t="s">
        <v>237</v>
      </c>
      <c r="D458" s="16" t="s">
        <v>77</v>
      </c>
      <c r="E458" s="16" t="s">
        <v>371</v>
      </c>
      <c r="F458" s="16" t="s">
        <v>76</v>
      </c>
      <c r="G458" s="28">
        <f>G459</f>
        <v>18489.7</v>
      </c>
      <c r="H458" s="28">
        <f t="shared" ref="H458:I458" si="190">H459</f>
        <v>18489.7</v>
      </c>
      <c r="I458" s="28">
        <f t="shared" si="190"/>
        <v>18489.7</v>
      </c>
    </row>
    <row r="459" spans="1:9" ht="45.75" customHeight="1" outlineLevel="7">
      <c r="A459" s="15" t="s">
        <v>55</v>
      </c>
      <c r="B459" s="16" t="s">
        <v>355</v>
      </c>
      <c r="C459" s="16" t="s">
        <v>237</v>
      </c>
      <c r="D459" s="16" t="s">
        <v>77</v>
      </c>
      <c r="E459" s="16" t="s">
        <v>371</v>
      </c>
      <c r="F459" s="16" t="s">
        <v>121</v>
      </c>
      <c r="G459" s="28">
        <v>18489.7</v>
      </c>
      <c r="H459" s="28">
        <v>18489.7</v>
      </c>
      <c r="I459" s="28">
        <v>18489.7</v>
      </c>
    </row>
    <row r="460" spans="1:9" ht="31.5" customHeight="1" outlineLevel="7">
      <c r="A460" s="25" t="s">
        <v>704</v>
      </c>
      <c r="B460" s="16" t="s">
        <v>355</v>
      </c>
      <c r="C460" s="16" t="s">
        <v>237</v>
      </c>
      <c r="D460" s="16" t="s">
        <v>77</v>
      </c>
      <c r="E460" s="16" t="s">
        <v>703</v>
      </c>
      <c r="F460" s="16" t="s">
        <v>76</v>
      </c>
      <c r="G460" s="28">
        <f>G461</f>
        <v>800</v>
      </c>
      <c r="H460" s="28">
        <f t="shared" ref="H460:I460" si="191">H461</f>
        <v>0</v>
      </c>
      <c r="I460" s="28">
        <f t="shared" si="191"/>
        <v>0</v>
      </c>
    </row>
    <row r="461" spans="1:9" ht="54" customHeight="1" outlineLevel="7">
      <c r="A461" s="15" t="s">
        <v>55</v>
      </c>
      <c r="B461" s="16" t="s">
        <v>355</v>
      </c>
      <c r="C461" s="16" t="s">
        <v>237</v>
      </c>
      <c r="D461" s="16" t="s">
        <v>77</v>
      </c>
      <c r="E461" s="16" t="s">
        <v>703</v>
      </c>
      <c r="F461" s="16" t="s">
        <v>121</v>
      </c>
      <c r="G461" s="28">
        <v>800</v>
      </c>
      <c r="H461" s="28">
        <v>0</v>
      </c>
      <c r="I461" s="28">
        <v>0</v>
      </c>
    </row>
    <row r="462" spans="1:9" ht="63" outlineLevel="7">
      <c r="A462" s="15" t="s">
        <v>350</v>
      </c>
      <c r="B462" s="16" t="s">
        <v>355</v>
      </c>
      <c r="C462" s="16" t="s">
        <v>237</v>
      </c>
      <c r="D462" s="16" t="s">
        <v>77</v>
      </c>
      <c r="E462" s="16" t="s">
        <v>372</v>
      </c>
      <c r="F462" s="16" t="s">
        <v>76</v>
      </c>
      <c r="G462" s="28">
        <f>G463</f>
        <v>10000</v>
      </c>
      <c r="H462" s="28">
        <f t="shared" ref="H462:I462" si="192">H463</f>
        <v>10000</v>
      </c>
      <c r="I462" s="28">
        <f t="shared" si="192"/>
        <v>10000</v>
      </c>
    </row>
    <row r="463" spans="1:9" ht="63" outlineLevel="6">
      <c r="A463" s="15" t="s">
        <v>55</v>
      </c>
      <c r="B463" s="16" t="s">
        <v>355</v>
      </c>
      <c r="C463" s="16" t="s">
        <v>237</v>
      </c>
      <c r="D463" s="16" t="s">
        <v>77</v>
      </c>
      <c r="E463" s="16" t="s">
        <v>372</v>
      </c>
      <c r="F463" s="16" t="s">
        <v>121</v>
      </c>
      <c r="G463" s="28">
        <v>10000</v>
      </c>
      <c r="H463" s="28">
        <v>10000</v>
      </c>
      <c r="I463" s="28">
        <v>10000</v>
      </c>
    </row>
    <row r="464" spans="1:9" ht="47.25" outlineLevel="7">
      <c r="A464" s="15" t="s">
        <v>351</v>
      </c>
      <c r="B464" s="16" t="s">
        <v>355</v>
      </c>
      <c r="C464" s="16" t="s">
        <v>237</v>
      </c>
      <c r="D464" s="16" t="s">
        <v>77</v>
      </c>
      <c r="E464" s="16" t="s">
        <v>373</v>
      </c>
      <c r="F464" s="16" t="s">
        <v>76</v>
      </c>
      <c r="G464" s="28">
        <f>G465</f>
        <v>10000</v>
      </c>
      <c r="H464" s="28">
        <f t="shared" ref="H464:I464" si="193">H465</f>
        <v>10000</v>
      </c>
      <c r="I464" s="28">
        <f t="shared" si="193"/>
        <v>10000</v>
      </c>
    </row>
    <row r="465" spans="1:9" ht="46.5" customHeight="1" outlineLevel="7">
      <c r="A465" s="15" t="s">
        <v>55</v>
      </c>
      <c r="B465" s="16" t="s">
        <v>355</v>
      </c>
      <c r="C465" s="16" t="s">
        <v>237</v>
      </c>
      <c r="D465" s="16" t="s">
        <v>77</v>
      </c>
      <c r="E465" s="16" t="s">
        <v>373</v>
      </c>
      <c r="F465" s="16" t="s">
        <v>121</v>
      </c>
      <c r="G465" s="28">
        <v>10000</v>
      </c>
      <c r="H465" s="28">
        <v>10000</v>
      </c>
      <c r="I465" s="28">
        <v>10000</v>
      </c>
    </row>
    <row r="466" spans="1:9" s="2" customFormat="1" ht="31.5" customHeight="1" outlineLevel="1">
      <c r="A466" s="15" t="s">
        <v>352</v>
      </c>
      <c r="B466" s="16" t="s">
        <v>355</v>
      </c>
      <c r="C466" s="16" t="s">
        <v>237</v>
      </c>
      <c r="D466" s="16" t="s">
        <v>77</v>
      </c>
      <c r="E466" s="16" t="s">
        <v>374</v>
      </c>
      <c r="F466" s="16" t="s">
        <v>76</v>
      </c>
      <c r="G466" s="28">
        <f>G467</f>
        <v>39549.800000000003</v>
      </c>
      <c r="H466" s="28">
        <f t="shared" ref="H466:I466" si="194">H467</f>
        <v>41765.4</v>
      </c>
      <c r="I466" s="28">
        <f t="shared" si="194"/>
        <v>42397</v>
      </c>
    </row>
    <row r="467" spans="1:9" s="3" customFormat="1" ht="46.5" customHeight="1" outlineLevel="2">
      <c r="A467" s="15" t="s">
        <v>55</v>
      </c>
      <c r="B467" s="16" t="s">
        <v>355</v>
      </c>
      <c r="C467" s="16" t="s">
        <v>237</v>
      </c>
      <c r="D467" s="16" t="s">
        <v>77</v>
      </c>
      <c r="E467" s="16" t="s">
        <v>374</v>
      </c>
      <c r="F467" s="16" t="s">
        <v>121</v>
      </c>
      <c r="G467" s="28">
        <f>41096.1-457.668+81.368-1170</f>
        <v>39549.800000000003</v>
      </c>
      <c r="H467" s="28">
        <v>41765.4</v>
      </c>
      <c r="I467" s="28">
        <v>42397</v>
      </c>
    </row>
    <row r="468" spans="1:9" ht="31.5" outlineLevel="3">
      <c r="A468" s="13" t="s">
        <v>353</v>
      </c>
      <c r="B468" s="14" t="s">
        <v>355</v>
      </c>
      <c r="C468" s="14" t="s">
        <v>237</v>
      </c>
      <c r="D468" s="14" t="s">
        <v>84</v>
      </c>
      <c r="E468" s="14"/>
      <c r="F468" s="14"/>
      <c r="G468" s="27">
        <f>G469</f>
        <v>10007.9</v>
      </c>
      <c r="H468" s="27">
        <f t="shared" ref="H468:I468" si="195">H469</f>
        <v>9987.9</v>
      </c>
      <c r="I468" s="27">
        <f t="shared" si="195"/>
        <v>9987.9</v>
      </c>
    </row>
    <row r="469" spans="1:9" ht="47.25" outlineLevel="5">
      <c r="A469" s="15" t="s">
        <v>335</v>
      </c>
      <c r="B469" s="16" t="s">
        <v>355</v>
      </c>
      <c r="C469" s="16" t="s">
        <v>237</v>
      </c>
      <c r="D469" s="16" t="s">
        <v>84</v>
      </c>
      <c r="E469" s="16" t="s">
        <v>356</v>
      </c>
      <c r="F469" s="16" t="s">
        <v>76</v>
      </c>
      <c r="G469" s="28">
        <f>G471</f>
        <v>10007.9</v>
      </c>
      <c r="H469" s="28">
        <f t="shared" ref="H469:I469" si="196">H471</f>
        <v>9987.9</v>
      </c>
      <c r="I469" s="28">
        <f t="shared" si="196"/>
        <v>9987.9</v>
      </c>
    </row>
    <row r="470" spans="1:9" hidden="1" outlineLevel="6">
      <c r="A470" s="15"/>
      <c r="B470" s="16"/>
      <c r="C470" s="16"/>
      <c r="D470" s="16"/>
      <c r="E470" s="16"/>
      <c r="F470" s="16"/>
      <c r="G470" s="28"/>
      <c r="H470" s="28"/>
      <c r="I470" s="28"/>
    </row>
    <row r="471" spans="1:9" ht="47.25" outlineLevel="7">
      <c r="A471" s="15" t="s">
        <v>44</v>
      </c>
      <c r="B471" s="16" t="s">
        <v>355</v>
      </c>
      <c r="C471" s="16" t="s">
        <v>237</v>
      </c>
      <c r="D471" s="16" t="s">
        <v>84</v>
      </c>
      <c r="E471" s="16" t="s">
        <v>375</v>
      </c>
      <c r="F471" s="16" t="s">
        <v>76</v>
      </c>
      <c r="G471" s="28">
        <f>G472+G475+G477</f>
        <v>10007.9</v>
      </c>
      <c r="H471" s="28">
        <f t="shared" ref="H471:I471" si="197">H472+H475+H477</f>
        <v>9987.9</v>
      </c>
      <c r="I471" s="28">
        <f t="shared" si="197"/>
        <v>9987.9</v>
      </c>
    </row>
    <row r="472" spans="1:9" s="2" customFormat="1" ht="30.75" customHeight="1">
      <c r="A472" s="15" t="s">
        <v>21</v>
      </c>
      <c r="B472" s="16" t="s">
        <v>355</v>
      </c>
      <c r="C472" s="16" t="s">
        <v>237</v>
      </c>
      <c r="D472" s="16" t="s">
        <v>84</v>
      </c>
      <c r="E472" s="16" t="s">
        <v>376</v>
      </c>
      <c r="F472" s="16" t="s">
        <v>76</v>
      </c>
      <c r="G472" s="28">
        <f>G473+G474</f>
        <v>4604.3999999999996</v>
      </c>
      <c r="H472" s="28">
        <f t="shared" ref="H472:I472" si="198">H473+H474</f>
        <v>4584.3999999999996</v>
      </c>
      <c r="I472" s="28">
        <f t="shared" si="198"/>
        <v>4584.3999999999996</v>
      </c>
    </row>
    <row r="473" spans="1:9" s="2" customFormat="1" ht="92.25" customHeight="1" outlineLevel="1">
      <c r="A473" s="15" t="s">
        <v>19</v>
      </c>
      <c r="B473" s="16" t="s">
        <v>355</v>
      </c>
      <c r="C473" s="16" t="s">
        <v>237</v>
      </c>
      <c r="D473" s="16" t="s">
        <v>84</v>
      </c>
      <c r="E473" s="16" t="s">
        <v>376</v>
      </c>
      <c r="F473" s="16" t="s">
        <v>83</v>
      </c>
      <c r="G473" s="28">
        <v>4552.3999999999996</v>
      </c>
      <c r="H473" s="28">
        <v>4552.3999999999996</v>
      </c>
      <c r="I473" s="28">
        <v>4552.3999999999996</v>
      </c>
    </row>
    <row r="474" spans="1:9" s="3" customFormat="1" ht="47.25" outlineLevel="2">
      <c r="A474" s="15" t="s">
        <v>24</v>
      </c>
      <c r="B474" s="16" t="s">
        <v>355</v>
      </c>
      <c r="C474" s="16" t="s">
        <v>237</v>
      </c>
      <c r="D474" s="16" t="s">
        <v>84</v>
      </c>
      <c r="E474" s="16" t="s">
        <v>376</v>
      </c>
      <c r="F474" s="16" t="s">
        <v>88</v>
      </c>
      <c r="G474" s="28">
        <f>32+20</f>
        <v>52</v>
      </c>
      <c r="H474" s="28">
        <v>32</v>
      </c>
      <c r="I474" s="28">
        <v>32</v>
      </c>
    </row>
    <row r="475" spans="1:9" ht="31.5" outlineLevel="3">
      <c r="A475" s="15" t="s">
        <v>354</v>
      </c>
      <c r="B475" s="16" t="s">
        <v>355</v>
      </c>
      <c r="C475" s="16" t="s">
        <v>237</v>
      </c>
      <c r="D475" s="16" t="s">
        <v>84</v>
      </c>
      <c r="E475" s="16" t="s">
        <v>377</v>
      </c>
      <c r="F475" s="16" t="s">
        <v>76</v>
      </c>
      <c r="G475" s="28">
        <f>G476</f>
        <v>260</v>
      </c>
      <c r="H475" s="28">
        <f t="shared" ref="H475:I475" si="199">H476</f>
        <v>260</v>
      </c>
      <c r="I475" s="28">
        <f t="shared" si="199"/>
        <v>260</v>
      </c>
    </row>
    <row r="476" spans="1:9" ht="31.5" outlineLevel="5">
      <c r="A476" s="15" t="s">
        <v>31</v>
      </c>
      <c r="B476" s="16" t="s">
        <v>355</v>
      </c>
      <c r="C476" s="16" t="s">
        <v>237</v>
      </c>
      <c r="D476" s="16" t="s">
        <v>84</v>
      </c>
      <c r="E476" s="16" t="s">
        <v>377</v>
      </c>
      <c r="F476" s="16" t="s">
        <v>95</v>
      </c>
      <c r="G476" s="28">
        <v>260</v>
      </c>
      <c r="H476" s="28">
        <v>260</v>
      </c>
      <c r="I476" s="28">
        <v>260</v>
      </c>
    </row>
    <row r="477" spans="1:9" ht="31.5" outlineLevel="6">
      <c r="A477" s="15" t="s">
        <v>40</v>
      </c>
      <c r="B477" s="16" t="s">
        <v>355</v>
      </c>
      <c r="C477" s="16" t="s">
        <v>237</v>
      </c>
      <c r="D477" s="16" t="s">
        <v>84</v>
      </c>
      <c r="E477" s="16" t="s">
        <v>378</v>
      </c>
      <c r="F477" s="16" t="s">
        <v>76</v>
      </c>
      <c r="G477" s="28">
        <f>G478+G479</f>
        <v>5143.5</v>
      </c>
      <c r="H477" s="28">
        <f t="shared" ref="H477:I477" si="200">H478+H479</f>
        <v>5143.5</v>
      </c>
      <c r="I477" s="28">
        <f t="shared" si="200"/>
        <v>5143.5</v>
      </c>
    </row>
    <row r="478" spans="1:9" ht="93" customHeight="1" outlineLevel="7">
      <c r="A478" s="15" t="s">
        <v>19</v>
      </c>
      <c r="B478" s="16" t="s">
        <v>355</v>
      </c>
      <c r="C478" s="16" t="s">
        <v>237</v>
      </c>
      <c r="D478" s="16" t="s">
        <v>84</v>
      </c>
      <c r="E478" s="16" t="s">
        <v>378</v>
      </c>
      <c r="F478" s="16" t="s">
        <v>83</v>
      </c>
      <c r="G478" s="28">
        <v>4612.5</v>
      </c>
      <c r="H478" s="28">
        <v>4612.5</v>
      </c>
      <c r="I478" s="28">
        <v>4612.5</v>
      </c>
    </row>
    <row r="479" spans="1:9" ht="47.25" outlineLevel="6">
      <c r="A479" s="15" t="s">
        <v>24</v>
      </c>
      <c r="B479" s="16" t="s">
        <v>355</v>
      </c>
      <c r="C479" s="16" t="s">
        <v>237</v>
      </c>
      <c r="D479" s="16" t="s">
        <v>84</v>
      </c>
      <c r="E479" s="16" t="s">
        <v>378</v>
      </c>
      <c r="F479" s="16" t="s">
        <v>88</v>
      </c>
      <c r="G479" s="28">
        <v>531</v>
      </c>
      <c r="H479" s="28">
        <v>531</v>
      </c>
      <c r="I479" s="28">
        <v>531</v>
      </c>
    </row>
    <row r="480" spans="1:9" outlineLevel="7">
      <c r="A480" s="11" t="s">
        <v>59</v>
      </c>
      <c r="B480" s="12" t="s">
        <v>355</v>
      </c>
      <c r="C480" s="12" t="s">
        <v>125</v>
      </c>
      <c r="D480" s="12"/>
      <c r="E480" s="12"/>
      <c r="F480" s="12"/>
      <c r="G480" s="26">
        <f>G481</f>
        <v>60</v>
      </c>
      <c r="H480" s="26">
        <f t="shared" ref="H480:I480" si="201">H481</f>
        <v>60</v>
      </c>
      <c r="I480" s="26">
        <f t="shared" si="201"/>
        <v>60</v>
      </c>
    </row>
    <row r="481" spans="1:9" outlineLevel="6">
      <c r="A481" s="13" t="s">
        <v>62</v>
      </c>
      <c r="B481" s="14" t="s">
        <v>355</v>
      </c>
      <c r="C481" s="14" t="s">
        <v>125</v>
      </c>
      <c r="D481" s="14" t="s">
        <v>114</v>
      </c>
      <c r="E481" s="14"/>
      <c r="F481" s="14"/>
      <c r="G481" s="27">
        <f>G482</f>
        <v>60</v>
      </c>
      <c r="H481" s="27">
        <f t="shared" ref="H481:I481" si="202">H482</f>
        <v>60</v>
      </c>
      <c r="I481" s="27">
        <f t="shared" si="202"/>
        <v>60</v>
      </c>
    </row>
    <row r="482" spans="1:9" ht="47.25" outlineLevel="7">
      <c r="A482" s="15" t="s">
        <v>335</v>
      </c>
      <c r="B482" s="16" t="s">
        <v>355</v>
      </c>
      <c r="C482" s="16" t="s">
        <v>125</v>
      </c>
      <c r="D482" s="16" t="s">
        <v>114</v>
      </c>
      <c r="E482" s="16" t="s">
        <v>356</v>
      </c>
      <c r="F482" s="16" t="s">
        <v>76</v>
      </c>
      <c r="G482" s="28">
        <f>G484</f>
        <v>60</v>
      </c>
      <c r="H482" s="28">
        <f t="shared" ref="H482:I482" si="203">H484</f>
        <v>60</v>
      </c>
      <c r="I482" s="28">
        <f t="shared" si="203"/>
        <v>60</v>
      </c>
    </row>
    <row r="483" spans="1:9" hidden="1" outlineLevel="5">
      <c r="A483" s="15"/>
      <c r="B483" s="16"/>
      <c r="C483" s="16"/>
      <c r="D483" s="16"/>
      <c r="E483" s="16"/>
      <c r="F483" s="16"/>
      <c r="G483" s="28"/>
      <c r="H483" s="28"/>
      <c r="I483" s="28"/>
    </row>
    <row r="484" spans="1:9" ht="47.25" outlineLevel="6">
      <c r="A484" s="15" t="s">
        <v>44</v>
      </c>
      <c r="B484" s="16" t="s">
        <v>355</v>
      </c>
      <c r="C484" s="16" t="s">
        <v>125</v>
      </c>
      <c r="D484" s="16" t="s">
        <v>114</v>
      </c>
      <c r="E484" s="16" t="s">
        <v>375</v>
      </c>
      <c r="F484" s="16" t="s">
        <v>76</v>
      </c>
      <c r="G484" s="28">
        <f>G485</f>
        <v>60</v>
      </c>
      <c r="H484" s="28">
        <f t="shared" ref="H484:I485" si="204">H485</f>
        <v>60</v>
      </c>
      <c r="I484" s="28">
        <f t="shared" si="204"/>
        <v>60</v>
      </c>
    </row>
    <row r="485" spans="1:9" ht="110.25" outlineLevel="7">
      <c r="A485" s="15" t="s">
        <v>345</v>
      </c>
      <c r="B485" s="16" t="s">
        <v>355</v>
      </c>
      <c r="C485" s="16" t="s">
        <v>125</v>
      </c>
      <c r="D485" s="16" t="s">
        <v>114</v>
      </c>
      <c r="E485" s="16" t="s">
        <v>379</v>
      </c>
      <c r="F485" s="16" t="s">
        <v>76</v>
      </c>
      <c r="G485" s="28">
        <f>G486</f>
        <v>60</v>
      </c>
      <c r="H485" s="28">
        <f t="shared" si="204"/>
        <v>60</v>
      </c>
      <c r="I485" s="28">
        <f t="shared" si="204"/>
        <v>60</v>
      </c>
    </row>
    <row r="486" spans="1:9" ht="31.5" outlineLevel="6">
      <c r="A486" s="15" t="s">
        <v>31</v>
      </c>
      <c r="B486" s="16" t="s">
        <v>355</v>
      </c>
      <c r="C486" s="16" t="s">
        <v>125</v>
      </c>
      <c r="D486" s="16" t="s">
        <v>114</v>
      </c>
      <c r="E486" s="16" t="s">
        <v>379</v>
      </c>
      <c r="F486" s="16" t="s">
        <v>95</v>
      </c>
      <c r="G486" s="28">
        <v>60</v>
      </c>
      <c r="H486" s="28">
        <v>60</v>
      </c>
      <c r="I486" s="28">
        <v>60</v>
      </c>
    </row>
    <row r="487" spans="1:9" ht="31.5" outlineLevel="7">
      <c r="A487" s="11" t="s">
        <v>380</v>
      </c>
      <c r="B487" s="12" t="s">
        <v>391</v>
      </c>
      <c r="C487" s="12"/>
      <c r="D487" s="12"/>
      <c r="E487" s="12"/>
      <c r="F487" s="12"/>
      <c r="G487" s="26">
        <f>G488+G512</f>
        <v>17242.699999999997</v>
      </c>
      <c r="H487" s="26">
        <f t="shared" ref="H487:I487" si="205">H488+H512</f>
        <v>17248.699999999997</v>
      </c>
      <c r="I487" s="26">
        <f t="shared" si="205"/>
        <v>17254.699999999997</v>
      </c>
    </row>
    <row r="488" spans="1:9" ht="15.75" customHeight="1" outlineLevel="5">
      <c r="A488" s="11" t="s">
        <v>13</v>
      </c>
      <c r="B488" s="12" t="s">
        <v>391</v>
      </c>
      <c r="C488" s="12" t="s">
        <v>77</v>
      </c>
      <c r="D488" s="12"/>
      <c r="E488" s="12"/>
      <c r="F488" s="12"/>
      <c r="G488" s="26">
        <f>G489</f>
        <v>15953.699999999999</v>
      </c>
      <c r="H488" s="26">
        <f t="shared" ref="H488:I489" si="206">H489</f>
        <v>15959.699999999999</v>
      </c>
      <c r="I488" s="26">
        <f t="shared" si="206"/>
        <v>15965.699999999999</v>
      </c>
    </row>
    <row r="489" spans="1:9" outlineLevel="6">
      <c r="A489" s="13" t="s">
        <v>34</v>
      </c>
      <c r="B489" s="14" t="s">
        <v>391</v>
      </c>
      <c r="C489" s="14" t="s">
        <v>77</v>
      </c>
      <c r="D489" s="14" t="s">
        <v>98</v>
      </c>
      <c r="E489" s="14"/>
      <c r="F489" s="14"/>
      <c r="G489" s="27">
        <f>G490</f>
        <v>15953.699999999999</v>
      </c>
      <c r="H489" s="27">
        <f t="shared" si="206"/>
        <v>15959.699999999999</v>
      </c>
      <c r="I489" s="27">
        <f t="shared" si="206"/>
        <v>15965.699999999999</v>
      </c>
    </row>
    <row r="490" spans="1:9" ht="78.75" outlineLevel="7">
      <c r="A490" s="15" t="s">
        <v>381</v>
      </c>
      <c r="B490" s="16" t="s">
        <v>391</v>
      </c>
      <c r="C490" s="16" t="s">
        <v>77</v>
      </c>
      <c r="D490" s="16" t="s">
        <v>98</v>
      </c>
      <c r="E490" s="16" t="s">
        <v>392</v>
      </c>
      <c r="F490" s="16" t="s">
        <v>76</v>
      </c>
      <c r="G490" s="28">
        <f>G492+G499+G504</f>
        <v>15953.699999999999</v>
      </c>
      <c r="H490" s="28">
        <f t="shared" ref="H490:I490" si="207">H492+H499+H504</f>
        <v>15959.699999999999</v>
      </c>
      <c r="I490" s="28">
        <f t="shared" si="207"/>
        <v>15965.699999999999</v>
      </c>
    </row>
    <row r="491" spans="1:9" hidden="1" outlineLevel="7">
      <c r="A491" s="15"/>
      <c r="B491" s="16"/>
      <c r="C491" s="16"/>
      <c r="D491" s="16"/>
      <c r="E491" s="16"/>
      <c r="F491" s="16"/>
      <c r="G491" s="28"/>
      <c r="H491" s="28"/>
      <c r="I491" s="28"/>
    </row>
    <row r="492" spans="1:9" ht="63.75" customHeight="1" outlineLevel="7">
      <c r="A492" s="15" t="s">
        <v>382</v>
      </c>
      <c r="B492" s="16" t="s">
        <v>391</v>
      </c>
      <c r="C492" s="16" t="s">
        <v>77</v>
      </c>
      <c r="D492" s="16" t="s">
        <v>98</v>
      </c>
      <c r="E492" s="16" t="s">
        <v>393</v>
      </c>
      <c r="F492" s="16" t="s">
        <v>76</v>
      </c>
      <c r="G492" s="28">
        <f>G493+G495+G497</f>
        <v>652</v>
      </c>
      <c r="H492" s="28">
        <f t="shared" ref="H492:I492" si="208">H493+H495+H497</f>
        <v>652</v>
      </c>
      <c r="I492" s="28">
        <f t="shared" si="208"/>
        <v>652</v>
      </c>
    </row>
    <row r="493" spans="1:9" s="2" customFormat="1" ht="33.75" customHeight="1" outlineLevel="1">
      <c r="A493" s="15" t="s">
        <v>383</v>
      </c>
      <c r="B493" s="16" t="s">
        <v>391</v>
      </c>
      <c r="C493" s="16" t="s">
        <v>77</v>
      </c>
      <c r="D493" s="16" t="s">
        <v>98</v>
      </c>
      <c r="E493" s="16" t="s">
        <v>394</v>
      </c>
      <c r="F493" s="16" t="s">
        <v>76</v>
      </c>
      <c r="G493" s="28">
        <f>G494</f>
        <v>200</v>
      </c>
      <c r="H493" s="28">
        <f t="shared" ref="H493:I493" si="209">H494</f>
        <v>200</v>
      </c>
      <c r="I493" s="28">
        <f t="shared" si="209"/>
        <v>200</v>
      </c>
    </row>
    <row r="494" spans="1:9" s="3" customFormat="1" ht="47.25" outlineLevel="2">
      <c r="A494" s="15" t="s">
        <v>24</v>
      </c>
      <c r="B494" s="16" t="s">
        <v>391</v>
      </c>
      <c r="C494" s="16" t="s">
        <v>77</v>
      </c>
      <c r="D494" s="16" t="s">
        <v>98</v>
      </c>
      <c r="E494" s="16" t="s">
        <v>394</v>
      </c>
      <c r="F494" s="16" t="s">
        <v>88</v>
      </c>
      <c r="G494" s="28">
        <v>200</v>
      </c>
      <c r="H494" s="28">
        <v>200</v>
      </c>
      <c r="I494" s="28">
        <v>200</v>
      </c>
    </row>
    <row r="495" spans="1:9" outlineLevel="3">
      <c r="A495" s="15" t="s">
        <v>384</v>
      </c>
      <c r="B495" s="16" t="s">
        <v>391</v>
      </c>
      <c r="C495" s="16" t="s">
        <v>77</v>
      </c>
      <c r="D495" s="16" t="s">
        <v>98</v>
      </c>
      <c r="E495" s="16" t="s">
        <v>395</v>
      </c>
      <c r="F495" s="16" t="s">
        <v>76</v>
      </c>
      <c r="G495" s="28">
        <f>G496</f>
        <v>170</v>
      </c>
      <c r="H495" s="28">
        <f t="shared" ref="H495:I495" si="210">H496</f>
        <v>170</v>
      </c>
      <c r="I495" s="28">
        <f t="shared" si="210"/>
        <v>170</v>
      </c>
    </row>
    <row r="496" spans="1:9" ht="47.25" outlineLevel="4">
      <c r="A496" s="15" t="s">
        <v>24</v>
      </c>
      <c r="B496" s="16" t="s">
        <v>391</v>
      </c>
      <c r="C496" s="16" t="s">
        <v>77</v>
      </c>
      <c r="D496" s="16" t="s">
        <v>98</v>
      </c>
      <c r="E496" s="16" t="s">
        <v>395</v>
      </c>
      <c r="F496" s="16" t="s">
        <v>88</v>
      </c>
      <c r="G496" s="28">
        <v>170</v>
      </c>
      <c r="H496" s="28">
        <v>170</v>
      </c>
      <c r="I496" s="28">
        <v>170</v>
      </c>
    </row>
    <row r="497" spans="1:9" ht="29.25" customHeight="1" outlineLevel="5">
      <c r="A497" s="15" t="s">
        <v>385</v>
      </c>
      <c r="B497" s="16" t="s">
        <v>391</v>
      </c>
      <c r="C497" s="16" t="s">
        <v>77</v>
      </c>
      <c r="D497" s="16" t="s">
        <v>98</v>
      </c>
      <c r="E497" s="16" t="s">
        <v>396</v>
      </c>
      <c r="F497" s="16" t="s">
        <v>76</v>
      </c>
      <c r="G497" s="28">
        <f>G498</f>
        <v>282</v>
      </c>
      <c r="H497" s="28">
        <f t="shared" ref="H497:I497" si="211">H498</f>
        <v>282</v>
      </c>
      <c r="I497" s="28">
        <f t="shared" si="211"/>
        <v>282</v>
      </c>
    </row>
    <row r="498" spans="1:9" ht="47.25" outlineLevel="6">
      <c r="A498" s="15" t="s">
        <v>24</v>
      </c>
      <c r="B498" s="16" t="s">
        <v>391</v>
      </c>
      <c r="C498" s="16" t="s">
        <v>77</v>
      </c>
      <c r="D498" s="16" t="s">
        <v>98</v>
      </c>
      <c r="E498" s="16" t="s">
        <v>396</v>
      </c>
      <c r="F498" s="16" t="s">
        <v>88</v>
      </c>
      <c r="G498" s="28">
        <v>282</v>
      </c>
      <c r="H498" s="28">
        <v>282</v>
      </c>
      <c r="I498" s="28">
        <v>282</v>
      </c>
    </row>
    <row r="499" spans="1:9" ht="31.5" outlineLevel="7">
      <c r="A499" s="15" t="s">
        <v>386</v>
      </c>
      <c r="B499" s="16" t="s">
        <v>391</v>
      </c>
      <c r="C499" s="16" t="s">
        <v>77</v>
      </c>
      <c r="D499" s="16" t="s">
        <v>98</v>
      </c>
      <c r="E499" s="16" t="s">
        <v>397</v>
      </c>
      <c r="F499" s="16" t="s">
        <v>76</v>
      </c>
      <c r="G499" s="28">
        <f>G500+G502</f>
        <v>1971.32014</v>
      </c>
      <c r="H499" s="28">
        <f t="shared" ref="H499:I499" si="212">H500+H502</f>
        <v>266.7</v>
      </c>
      <c r="I499" s="28">
        <f t="shared" si="212"/>
        <v>266.2</v>
      </c>
    </row>
    <row r="500" spans="1:9" ht="31.5" outlineLevel="3">
      <c r="A500" s="15" t="s">
        <v>387</v>
      </c>
      <c r="B500" s="16" t="s">
        <v>391</v>
      </c>
      <c r="C500" s="16" t="s">
        <v>77</v>
      </c>
      <c r="D500" s="16" t="s">
        <v>98</v>
      </c>
      <c r="E500" s="16" t="s">
        <v>398</v>
      </c>
      <c r="F500" s="16" t="s">
        <v>76</v>
      </c>
      <c r="G500" s="28">
        <f>G501</f>
        <v>30</v>
      </c>
      <c r="H500" s="28">
        <f t="shared" ref="H500:I500" si="213">H501</f>
        <v>20</v>
      </c>
      <c r="I500" s="28">
        <f t="shared" si="213"/>
        <v>20</v>
      </c>
    </row>
    <row r="501" spans="1:9" outlineLevel="5">
      <c r="A501" s="15" t="s">
        <v>39</v>
      </c>
      <c r="B501" s="16" t="s">
        <v>391</v>
      </c>
      <c r="C501" s="16" t="s">
        <v>77</v>
      </c>
      <c r="D501" s="16" t="s">
        <v>98</v>
      </c>
      <c r="E501" s="16" t="s">
        <v>398</v>
      </c>
      <c r="F501" s="16" t="s">
        <v>103</v>
      </c>
      <c r="G501" s="28">
        <v>30</v>
      </c>
      <c r="H501" s="28">
        <v>20</v>
      </c>
      <c r="I501" s="28">
        <v>20</v>
      </c>
    </row>
    <row r="502" spans="1:9" ht="110.25" outlineLevel="6">
      <c r="A502" s="15" t="s">
        <v>388</v>
      </c>
      <c r="B502" s="16" t="s">
        <v>391</v>
      </c>
      <c r="C502" s="16" t="s">
        <v>77</v>
      </c>
      <c r="D502" s="16" t="s">
        <v>98</v>
      </c>
      <c r="E502" s="16" t="s">
        <v>399</v>
      </c>
      <c r="F502" s="16" t="s">
        <v>76</v>
      </c>
      <c r="G502" s="28">
        <f>G503</f>
        <v>1941.32014</v>
      </c>
      <c r="H502" s="28">
        <f t="shared" ref="H502:I502" si="214">H503</f>
        <v>246.7</v>
      </c>
      <c r="I502" s="28">
        <f t="shared" si="214"/>
        <v>246.2</v>
      </c>
    </row>
    <row r="503" spans="1:9" ht="47.25" outlineLevel="7">
      <c r="A503" s="15" t="s">
        <v>24</v>
      </c>
      <c r="B503" s="16" t="s">
        <v>391</v>
      </c>
      <c r="C503" s="16" t="s">
        <v>77</v>
      </c>
      <c r="D503" s="16" t="s">
        <v>98</v>
      </c>
      <c r="E503" s="16" t="s">
        <v>399</v>
      </c>
      <c r="F503" s="16" t="s">
        <v>88</v>
      </c>
      <c r="G503" s="28">
        <f>237.2+1704.12014</f>
        <v>1941.32014</v>
      </c>
      <c r="H503" s="28">
        <v>246.7</v>
      </c>
      <c r="I503" s="28">
        <v>246.2</v>
      </c>
    </row>
    <row r="504" spans="1:9" s="2" customFormat="1" ht="47.25">
      <c r="A504" s="15" t="s">
        <v>44</v>
      </c>
      <c r="B504" s="16" t="s">
        <v>391</v>
      </c>
      <c r="C504" s="16" t="s">
        <v>77</v>
      </c>
      <c r="D504" s="16" t="s">
        <v>98</v>
      </c>
      <c r="E504" s="16" t="s">
        <v>400</v>
      </c>
      <c r="F504" s="16" t="s">
        <v>76</v>
      </c>
      <c r="G504" s="28">
        <f>G505+G509</f>
        <v>13330.379859999999</v>
      </c>
      <c r="H504" s="28">
        <f t="shared" ref="H504:I504" si="215">H505</f>
        <v>15040.999999999998</v>
      </c>
      <c r="I504" s="28">
        <f t="shared" si="215"/>
        <v>15047.499999999998</v>
      </c>
    </row>
    <row r="505" spans="1:9" s="2" customFormat="1" ht="30.75" customHeight="1" outlineLevel="1">
      <c r="A505" s="15" t="s">
        <v>21</v>
      </c>
      <c r="B505" s="16" t="s">
        <v>391</v>
      </c>
      <c r="C505" s="16" t="s">
        <v>77</v>
      </c>
      <c r="D505" s="16" t="s">
        <v>98</v>
      </c>
      <c r="E505" s="16" t="s">
        <v>401</v>
      </c>
      <c r="F505" s="16" t="s">
        <v>76</v>
      </c>
      <c r="G505" s="28">
        <f>G506+G507+G508</f>
        <v>13065.074629999999</v>
      </c>
      <c r="H505" s="28">
        <f t="shared" ref="H505:I505" si="216">H506+H507+H508</f>
        <v>15040.999999999998</v>
      </c>
      <c r="I505" s="28">
        <f t="shared" si="216"/>
        <v>15047.499999999998</v>
      </c>
    </row>
    <row r="506" spans="1:9" s="3" customFormat="1" ht="94.5" customHeight="1" outlineLevel="2">
      <c r="A506" s="15" t="s">
        <v>19</v>
      </c>
      <c r="B506" s="16" t="s">
        <v>391</v>
      </c>
      <c r="C506" s="16" t="s">
        <v>77</v>
      </c>
      <c r="D506" s="16" t="s">
        <v>98</v>
      </c>
      <c r="E506" s="16" t="s">
        <v>401</v>
      </c>
      <c r="F506" s="16" t="s">
        <v>83</v>
      </c>
      <c r="G506" s="28">
        <f>11854+1888.8-1704.12014</f>
        <v>12038.67986</v>
      </c>
      <c r="H506" s="28">
        <f>11860.5+1888.8</f>
        <v>13749.3</v>
      </c>
      <c r="I506" s="28">
        <f>11867+1888.8</f>
        <v>13755.8</v>
      </c>
    </row>
    <row r="507" spans="1:9" ht="47.25" outlineLevel="3">
      <c r="A507" s="15" t="s">
        <v>24</v>
      </c>
      <c r="B507" s="16" t="s">
        <v>391</v>
      </c>
      <c r="C507" s="16" t="s">
        <v>77</v>
      </c>
      <c r="D507" s="16" t="s">
        <v>98</v>
      </c>
      <c r="E507" s="16" t="s">
        <v>401</v>
      </c>
      <c r="F507" s="16" t="s">
        <v>88</v>
      </c>
      <c r="G507" s="28">
        <f>1291.3-261.30523-4</f>
        <v>1025.99477</v>
      </c>
      <c r="H507" s="28">
        <v>1291.3</v>
      </c>
      <c r="I507" s="28">
        <v>1291.3</v>
      </c>
    </row>
    <row r="508" spans="1:9" outlineLevel="5">
      <c r="A508" s="15" t="s">
        <v>39</v>
      </c>
      <c r="B508" s="16" t="s">
        <v>391</v>
      </c>
      <c r="C508" s="16" t="s">
        <v>77</v>
      </c>
      <c r="D508" s="16" t="s">
        <v>98</v>
      </c>
      <c r="E508" s="16" t="s">
        <v>401</v>
      </c>
      <c r="F508" s="16" t="s">
        <v>103</v>
      </c>
      <c r="G508" s="28">
        <v>0.4</v>
      </c>
      <c r="H508" s="28">
        <v>0.4</v>
      </c>
      <c r="I508" s="28">
        <v>0.4</v>
      </c>
    </row>
    <row r="509" spans="1:9" outlineLevel="5">
      <c r="A509" s="15" t="s">
        <v>670</v>
      </c>
      <c r="B509" s="16" t="s">
        <v>391</v>
      </c>
      <c r="C509" s="16" t="s">
        <v>77</v>
      </c>
      <c r="D509" s="16" t="s">
        <v>98</v>
      </c>
      <c r="E509" s="16" t="s">
        <v>669</v>
      </c>
      <c r="F509" s="16" t="s">
        <v>76</v>
      </c>
      <c r="G509" s="28">
        <f>G510+G511</f>
        <v>265.30522999999999</v>
      </c>
      <c r="H509" s="28">
        <f>H510+H511</f>
        <v>0</v>
      </c>
      <c r="I509" s="28">
        <f>I510+I511</f>
        <v>0</v>
      </c>
    </row>
    <row r="510" spans="1:9" ht="47.25" outlineLevel="5">
      <c r="A510" s="15" t="s">
        <v>24</v>
      </c>
      <c r="B510" s="16" t="s">
        <v>391</v>
      </c>
      <c r="C510" s="16" t="s">
        <v>77</v>
      </c>
      <c r="D510" s="16" t="s">
        <v>98</v>
      </c>
      <c r="E510" s="16" t="s">
        <v>669</v>
      </c>
      <c r="F510" s="16" t="s">
        <v>88</v>
      </c>
      <c r="G510" s="28">
        <v>245.77949000000001</v>
      </c>
      <c r="H510" s="28">
        <v>0</v>
      </c>
      <c r="I510" s="28">
        <v>0</v>
      </c>
    </row>
    <row r="511" spans="1:9" outlineLevel="5">
      <c r="A511" s="15" t="s">
        <v>39</v>
      </c>
      <c r="B511" s="16" t="s">
        <v>391</v>
      </c>
      <c r="C511" s="16" t="s">
        <v>77</v>
      </c>
      <c r="D511" s="16" t="s">
        <v>98</v>
      </c>
      <c r="E511" s="16" t="s">
        <v>669</v>
      </c>
      <c r="F511" s="16" t="s">
        <v>103</v>
      </c>
      <c r="G511" s="28">
        <f>15.52574+4</f>
        <v>19.525739999999999</v>
      </c>
      <c r="H511" s="28">
        <v>0</v>
      </c>
      <c r="I511" s="28">
        <v>0</v>
      </c>
    </row>
    <row r="512" spans="1:9" outlineLevel="6">
      <c r="A512" s="11" t="s">
        <v>52</v>
      </c>
      <c r="B512" s="12" t="s">
        <v>391</v>
      </c>
      <c r="C512" s="12" t="s">
        <v>84</v>
      </c>
      <c r="D512" s="12"/>
      <c r="E512" s="12"/>
      <c r="F512" s="12"/>
      <c r="G512" s="26">
        <f>G513</f>
        <v>1289</v>
      </c>
      <c r="H512" s="26">
        <f t="shared" ref="H512:I512" si="217">H513</f>
        <v>1289</v>
      </c>
      <c r="I512" s="26">
        <f t="shared" si="217"/>
        <v>1289</v>
      </c>
    </row>
    <row r="513" spans="1:9" ht="31.5" outlineLevel="7">
      <c r="A513" s="13" t="s">
        <v>53</v>
      </c>
      <c r="B513" s="14" t="s">
        <v>391</v>
      </c>
      <c r="C513" s="14" t="s">
        <v>84</v>
      </c>
      <c r="D513" s="14" t="s">
        <v>118</v>
      </c>
      <c r="E513" s="14"/>
      <c r="F513" s="14"/>
      <c r="G513" s="27">
        <f>G514</f>
        <v>1289</v>
      </c>
      <c r="H513" s="27">
        <f t="shared" ref="H513:I513" si="218">H514</f>
        <v>1289</v>
      </c>
      <c r="I513" s="27">
        <f t="shared" si="218"/>
        <v>1289</v>
      </c>
    </row>
    <row r="514" spans="1:9" s="2" customFormat="1" ht="63" outlineLevel="1">
      <c r="A514" s="15" t="s">
        <v>56</v>
      </c>
      <c r="B514" s="16" t="s">
        <v>391</v>
      </c>
      <c r="C514" s="16" t="s">
        <v>84</v>
      </c>
      <c r="D514" s="16" t="s">
        <v>118</v>
      </c>
      <c r="E514" s="16" t="s">
        <v>122</v>
      </c>
      <c r="F514" s="16" t="s">
        <v>76</v>
      </c>
      <c r="G514" s="28">
        <f>G516</f>
        <v>1289</v>
      </c>
      <c r="H514" s="28">
        <f t="shared" ref="H514:I514" si="219">H516</f>
        <v>1289</v>
      </c>
      <c r="I514" s="28">
        <f t="shared" si="219"/>
        <v>1289</v>
      </c>
    </row>
    <row r="515" spans="1:9" s="3" customFormat="1" hidden="1" outlineLevel="2">
      <c r="A515" s="15"/>
      <c r="B515" s="16"/>
      <c r="C515" s="16"/>
      <c r="D515" s="16"/>
      <c r="E515" s="16"/>
      <c r="F515" s="16"/>
      <c r="G515" s="28"/>
      <c r="H515" s="28"/>
      <c r="I515" s="28"/>
    </row>
    <row r="516" spans="1:9" ht="47.25" outlineLevel="3">
      <c r="A516" s="15" t="s">
        <v>389</v>
      </c>
      <c r="B516" s="16" t="s">
        <v>391</v>
      </c>
      <c r="C516" s="16" t="s">
        <v>84</v>
      </c>
      <c r="D516" s="16" t="s">
        <v>118</v>
      </c>
      <c r="E516" s="16" t="s">
        <v>402</v>
      </c>
      <c r="F516" s="16" t="s">
        <v>76</v>
      </c>
      <c r="G516" s="28">
        <f>G517</f>
        <v>1289</v>
      </c>
      <c r="H516" s="28">
        <f t="shared" ref="H516:I517" si="220">H517</f>
        <v>1289</v>
      </c>
      <c r="I516" s="28">
        <f t="shared" si="220"/>
        <v>1289</v>
      </c>
    </row>
    <row r="517" spans="1:9" ht="47.25" customHeight="1" outlineLevel="5">
      <c r="A517" s="15" t="s">
        <v>390</v>
      </c>
      <c r="B517" s="16" t="s">
        <v>391</v>
      </c>
      <c r="C517" s="16" t="s">
        <v>84</v>
      </c>
      <c r="D517" s="16" t="s">
        <v>118</v>
      </c>
      <c r="E517" s="16" t="s">
        <v>403</v>
      </c>
      <c r="F517" s="16" t="s">
        <v>76</v>
      </c>
      <c r="G517" s="28">
        <f>G518</f>
        <v>1289</v>
      </c>
      <c r="H517" s="28">
        <f t="shared" si="220"/>
        <v>1289</v>
      </c>
      <c r="I517" s="28">
        <f t="shared" si="220"/>
        <v>1289</v>
      </c>
    </row>
    <row r="518" spans="1:9" ht="47.25" customHeight="1" outlineLevel="6">
      <c r="A518" s="15" t="s">
        <v>55</v>
      </c>
      <c r="B518" s="16" t="s">
        <v>391</v>
      </c>
      <c r="C518" s="16" t="s">
        <v>84</v>
      </c>
      <c r="D518" s="16" t="s">
        <v>118</v>
      </c>
      <c r="E518" s="16" t="s">
        <v>403</v>
      </c>
      <c r="F518" s="16" t="s">
        <v>121</v>
      </c>
      <c r="G518" s="28">
        <v>1289</v>
      </c>
      <c r="H518" s="28">
        <v>1289</v>
      </c>
      <c r="I518" s="28">
        <v>1289</v>
      </c>
    </row>
    <row r="519" spans="1:9" ht="31.5" outlineLevel="7">
      <c r="A519" s="11" t="s">
        <v>404</v>
      </c>
      <c r="B519" s="12" t="s">
        <v>425</v>
      </c>
      <c r="C519" s="12"/>
      <c r="D519" s="12"/>
      <c r="E519" s="12"/>
      <c r="F519" s="12"/>
      <c r="G519" s="26">
        <f>G520+G527</f>
        <v>168967</v>
      </c>
      <c r="H519" s="26">
        <f t="shared" ref="H519:I519" si="221">H520+H527</f>
        <v>143421.29999999999</v>
      </c>
      <c r="I519" s="26">
        <f t="shared" si="221"/>
        <v>140537.20000000001</v>
      </c>
    </row>
    <row r="520" spans="1:9" outlineLevel="3">
      <c r="A520" s="11" t="s">
        <v>59</v>
      </c>
      <c r="B520" s="12" t="s">
        <v>425</v>
      </c>
      <c r="C520" s="12" t="s">
        <v>125</v>
      </c>
      <c r="D520" s="12"/>
      <c r="E520" s="12"/>
      <c r="F520" s="12"/>
      <c r="G520" s="26">
        <f>G521</f>
        <v>6</v>
      </c>
      <c r="H520" s="26">
        <f t="shared" ref="H520:I521" si="222">H521</f>
        <v>6</v>
      </c>
      <c r="I520" s="26">
        <f t="shared" si="222"/>
        <v>6</v>
      </c>
    </row>
    <row r="521" spans="1:9" outlineLevel="5">
      <c r="A521" s="13" t="s">
        <v>62</v>
      </c>
      <c r="B521" s="14" t="s">
        <v>425</v>
      </c>
      <c r="C521" s="14" t="s">
        <v>125</v>
      </c>
      <c r="D521" s="14" t="s">
        <v>114</v>
      </c>
      <c r="E521" s="14"/>
      <c r="F521" s="14"/>
      <c r="G521" s="27">
        <f>G522</f>
        <v>6</v>
      </c>
      <c r="H521" s="27">
        <f t="shared" si="222"/>
        <v>6</v>
      </c>
      <c r="I521" s="27">
        <f t="shared" si="222"/>
        <v>6</v>
      </c>
    </row>
    <row r="522" spans="1:9" ht="47.25" outlineLevel="6">
      <c r="A522" s="15" t="s">
        <v>405</v>
      </c>
      <c r="B522" s="16" t="s">
        <v>425</v>
      </c>
      <c r="C522" s="16" t="s">
        <v>125</v>
      </c>
      <c r="D522" s="16" t="s">
        <v>114</v>
      </c>
      <c r="E522" s="16" t="s">
        <v>426</v>
      </c>
      <c r="F522" s="16" t="s">
        <v>76</v>
      </c>
      <c r="G522" s="28">
        <f>G524</f>
        <v>6</v>
      </c>
      <c r="H522" s="28">
        <f t="shared" ref="H522:I522" si="223">H524</f>
        <v>6</v>
      </c>
      <c r="I522" s="28">
        <f t="shared" si="223"/>
        <v>6</v>
      </c>
    </row>
    <row r="523" spans="1:9" hidden="1" outlineLevel="7">
      <c r="A523" s="15"/>
      <c r="B523" s="16"/>
      <c r="C523" s="16"/>
      <c r="D523" s="16"/>
      <c r="E523" s="16"/>
      <c r="F523" s="16"/>
      <c r="G523" s="28"/>
      <c r="H523" s="28"/>
      <c r="I523" s="28"/>
    </row>
    <row r="524" spans="1:9" ht="47.25" outlineLevel="5" collapsed="1">
      <c r="A524" s="15" t="s">
        <v>44</v>
      </c>
      <c r="B524" s="16" t="s">
        <v>425</v>
      </c>
      <c r="C524" s="16" t="s">
        <v>125</v>
      </c>
      <c r="D524" s="16" t="s">
        <v>114</v>
      </c>
      <c r="E524" s="16" t="s">
        <v>427</v>
      </c>
      <c r="F524" s="16" t="s">
        <v>76</v>
      </c>
      <c r="G524" s="28">
        <f>G525</f>
        <v>6</v>
      </c>
      <c r="H524" s="28">
        <f t="shared" ref="H524:I525" si="224">H525</f>
        <v>6</v>
      </c>
      <c r="I524" s="28">
        <f t="shared" si="224"/>
        <v>6</v>
      </c>
    </row>
    <row r="525" spans="1:9" ht="47.25" outlineLevel="6">
      <c r="A525" s="15" t="s">
        <v>407</v>
      </c>
      <c r="B525" s="16" t="s">
        <v>425</v>
      </c>
      <c r="C525" s="16" t="s">
        <v>125</v>
      </c>
      <c r="D525" s="16" t="s">
        <v>114</v>
      </c>
      <c r="E525" s="16" t="s">
        <v>428</v>
      </c>
      <c r="F525" s="16" t="s">
        <v>76</v>
      </c>
      <c r="G525" s="28">
        <f>G526</f>
        <v>6</v>
      </c>
      <c r="H525" s="28">
        <f t="shared" si="224"/>
        <v>6</v>
      </c>
      <c r="I525" s="28">
        <f t="shared" si="224"/>
        <v>6</v>
      </c>
    </row>
    <row r="526" spans="1:9" ht="31.5" outlineLevel="7">
      <c r="A526" s="15" t="s">
        <v>31</v>
      </c>
      <c r="B526" s="16" t="s">
        <v>425</v>
      </c>
      <c r="C526" s="16" t="s">
        <v>125</v>
      </c>
      <c r="D526" s="16" t="s">
        <v>114</v>
      </c>
      <c r="E526" s="16" t="s">
        <v>428</v>
      </c>
      <c r="F526" s="16" t="s">
        <v>95</v>
      </c>
      <c r="G526" s="28">
        <v>6</v>
      </c>
      <c r="H526" s="28">
        <v>6</v>
      </c>
      <c r="I526" s="28">
        <v>6</v>
      </c>
    </row>
    <row r="527" spans="1:9" outlineLevel="6">
      <c r="A527" s="11" t="s">
        <v>408</v>
      </c>
      <c r="B527" s="12" t="s">
        <v>425</v>
      </c>
      <c r="C527" s="12" t="s">
        <v>429</v>
      </c>
      <c r="D527" s="12"/>
      <c r="E527" s="12"/>
      <c r="F527" s="12"/>
      <c r="G527" s="26">
        <f>G528+G556+G581+G571</f>
        <v>168961</v>
      </c>
      <c r="H527" s="26">
        <f>H528+H556+H581+H571</f>
        <v>143415.29999999999</v>
      </c>
      <c r="I527" s="26">
        <f>I528+I556+I581+I571</f>
        <v>140531.20000000001</v>
      </c>
    </row>
    <row r="528" spans="1:9" outlineLevel="7">
      <c r="A528" s="13" t="s">
        <v>409</v>
      </c>
      <c r="B528" s="14" t="s">
        <v>425</v>
      </c>
      <c r="C528" s="14" t="s">
        <v>429</v>
      </c>
      <c r="D528" s="14" t="s">
        <v>77</v>
      </c>
      <c r="E528" s="14"/>
      <c r="F528" s="14"/>
      <c r="G528" s="27">
        <f>G529+G534</f>
        <v>128055.52900000001</v>
      </c>
      <c r="H528" s="27">
        <f t="shared" ref="H528:I528" si="225">H529+H534</f>
        <v>134320.79999999999</v>
      </c>
      <c r="I528" s="27">
        <f t="shared" si="225"/>
        <v>131436.70000000001</v>
      </c>
    </row>
    <row r="529" spans="1:9" ht="63" outlineLevel="6">
      <c r="A529" s="15" t="s">
        <v>341</v>
      </c>
      <c r="B529" s="16" t="s">
        <v>425</v>
      </c>
      <c r="C529" s="16" t="s">
        <v>429</v>
      </c>
      <c r="D529" s="16" t="s">
        <v>77</v>
      </c>
      <c r="E529" s="16" t="s">
        <v>360</v>
      </c>
      <c r="F529" s="16" t="s">
        <v>76</v>
      </c>
      <c r="G529" s="28">
        <f>G531</f>
        <v>4</v>
      </c>
      <c r="H529" s="28">
        <f t="shared" ref="H529:I529" si="226">H531</f>
        <v>4</v>
      </c>
      <c r="I529" s="28">
        <f t="shared" si="226"/>
        <v>4</v>
      </c>
    </row>
    <row r="530" spans="1:9" hidden="1" outlineLevel="7">
      <c r="A530" s="15"/>
      <c r="B530" s="16"/>
      <c r="C530" s="16"/>
      <c r="D530" s="16"/>
      <c r="E530" s="16"/>
      <c r="F530" s="16"/>
      <c r="G530" s="28"/>
      <c r="H530" s="28"/>
      <c r="I530" s="28"/>
    </row>
    <row r="531" spans="1:9" ht="63" outlineLevel="6" collapsed="1">
      <c r="A531" s="15" t="s">
        <v>410</v>
      </c>
      <c r="B531" s="16" t="s">
        <v>425</v>
      </c>
      <c r="C531" s="16" t="s">
        <v>429</v>
      </c>
      <c r="D531" s="16" t="s">
        <v>77</v>
      </c>
      <c r="E531" s="16" t="s">
        <v>430</v>
      </c>
      <c r="F531" s="16" t="s">
        <v>76</v>
      </c>
      <c r="G531" s="28">
        <f>G532</f>
        <v>4</v>
      </c>
      <c r="H531" s="28">
        <f t="shared" ref="H531:I532" si="227">H532</f>
        <v>4</v>
      </c>
      <c r="I531" s="28">
        <f t="shared" si="227"/>
        <v>4</v>
      </c>
    </row>
    <row r="532" spans="1:9" ht="47.25" outlineLevel="7">
      <c r="A532" s="15" t="s">
        <v>411</v>
      </c>
      <c r="B532" s="16" t="s">
        <v>425</v>
      </c>
      <c r="C532" s="16" t="s">
        <v>429</v>
      </c>
      <c r="D532" s="16" t="s">
        <v>77</v>
      </c>
      <c r="E532" s="16" t="s">
        <v>431</v>
      </c>
      <c r="F532" s="16" t="s">
        <v>76</v>
      </c>
      <c r="G532" s="28">
        <f>G533</f>
        <v>4</v>
      </c>
      <c r="H532" s="28">
        <f t="shared" si="227"/>
        <v>4</v>
      </c>
      <c r="I532" s="28">
        <f t="shared" si="227"/>
        <v>4</v>
      </c>
    </row>
    <row r="533" spans="1:9" ht="48.75" customHeight="1" outlineLevel="5">
      <c r="A533" s="15" t="s">
        <v>55</v>
      </c>
      <c r="B533" s="16" t="s">
        <v>425</v>
      </c>
      <c r="C533" s="16" t="s">
        <v>429</v>
      </c>
      <c r="D533" s="16" t="s">
        <v>77</v>
      </c>
      <c r="E533" s="16" t="s">
        <v>431</v>
      </c>
      <c r="F533" s="16" t="s">
        <v>121</v>
      </c>
      <c r="G533" s="28">
        <v>4</v>
      </c>
      <c r="H533" s="28">
        <v>4</v>
      </c>
      <c r="I533" s="28">
        <v>4</v>
      </c>
    </row>
    <row r="534" spans="1:9" ht="47.25" outlineLevel="6">
      <c r="A534" s="15" t="s">
        <v>405</v>
      </c>
      <c r="B534" s="16" t="s">
        <v>425</v>
      </c>
      <c r="C534" s="16" t="s">
        <v>429</v>
      </c>
      <c r="D534" s="16" t="s">
        <v>77</v>
      </c>
      <c r="E534" s="16" t="s">
        <v>426</v>
      </c>
      <c r="F534" s="16" t="s">
        <v>76</v>
      </c>
      <c r="G534" s="28">
        <f>G536+G539+G546+G553</f>
        <v>128051.52900000001</v>
      </c>
      <c r="H534" s="28">
        <f t="shared" ref="H534:I534" si="228">H536+H539+H546+H553</f>
        <v>134316.79999999999</v>
      </c>
      <c r="I534" s="28">
        <f t="shared" si="228"/>
        <v>131432.70000000001</v>
      </c>
    </row>
    <row r="535" spans="1:9" hidden="1" outlineLevel="7">
      <c r="A535" s="15"/>
      <c r="B535" s="16"/>
      <c r="C535" s="16"/>
      <c r="D535" s="16"/>
      <c r="E535" s="16"/>
      <c r="F535" s="16"/>
      <c r="G535" s="28"/>
      <c r="H535" s="28"/>
      <c r="I535" s="28"/>
    </row>
    <row r="536" spans="1:9" ht="47.25" outlineLevel="5" collapsed="1">
      <c r="A536" s="15" t="s">
        <v>412</v>
      </c>
      <c r="B536" s="16" t="s">
        <v>425</v>
      </c>
      <c r="C536" s="16" t="s">
        <v>429</v>
      </c>
      <c r="D536" s="16" t="s">
        <v>77</v>
      </c>
      <c r="E536" s="16" t="s">
        <v>432</v>
      </c>
      <c r="F536" s="16" t="s">
        <v>76</v>
      </c>
      <c r="G536" s="28">
        <f>G537</f>
        <v>107010.72900000001</v>
      </c>
      <c r="H536" s="28">
        <f t="shared" ref="H536:I537" si="229">H537</f>
        <v>111212.6</v>
      </c>
      <c r="I536" s="28">
        <f t="shared" si="229"/>
        <v>113728.5</v>
      </c>
    </row>
    <row r="537" spans="1:9" ht="47.25" outlineLevel="6">
      <c r="A537" s="15" t="s">
        <v>413</v>
      </c>
      <c r="B537" s="16" t="s">
        <v>425</v>
      </c>
      <c r="C537" s="16" t="s">
        <v>429</v>
      </c>
      <c r="D537" s="16" t="s">
        <v>77</v>
      </c>
      <c r="E537" s="16" t="s">
        <v>433</v>
      </c>
      <c r="F537" s="16" t="s">
        <v>76</v>
      </c>
      <c r="G537" s="28">
        <f>G538</f>
        <v>107010.72900000001</v>
      </c>
      <c r="H537" s="28">
        <f t="shared" si="229"/>
        <v>111212.6</v>
      </c>
      <c r="I537" s="28">
        <f t="shared" si="229"/>
        <v>113728.5</v>
      </c>
    </row>
    <row r="538" spans="1:9" ht="48" customHeight="1" outlineLevel="7">
      <c r="A538" s="15" t="s">
        <v>55</v>
      </c>
      <c r="B538" s="16" t="s">
        <v>425</v>
      </c>
      <c r="C538" s="16" t="s">
        <v>429</v>
      </c>
      <c r="D538" s="16" t="s">
        <v>77</v>
      </c>
      <c r="E538" s="16" t="s">
        <v>433</v>
      </c>
      <c r="F538" s="16" t="s">
        <v>121</v>
      </c>
      <c r="G538" s="28">
        <f>111103.6-587.871-1284-14700+14679-300-1900</f>
        <v>107010.72900000001</v>
      </c>
      <c r="H538" s="28">
        <v>111212.6</v>
      </c>
      <c r="I538" s="28">
        <v>113728.5</v>
      </c>
    </row>
    <row r="539" spans="1:9" s="3" customFormat="1" ht="94.5" outlineLevel="2">
      <c r="A539" s="15" t="s">
        <v>414</v>
      </c>
      <c r="B539" s="16" t="s">
        <v>425</v>
      </c>
      <c r="C539" s="16" t="s">
        <v>429</v>
      </c>
      <c r="D539" s="16" t="s">
        <v>77</v>
      </c>
      <c r="E539" s="16" t="s">
        <v>434</v>
      </c>
      <c r="F539" s="16" t="s">
        <v>76</v>
      </c>
      <c r="G539" s="28">
        <f>G540+G542+G544</f>
        <v>665.8</v>
      </c>
      <c r="H539" s="28">
        <f t="shared" ref="H539:I539" si="230">H540+H542+H544</f>
        <v>479.2</v>
      </c>
      <c r="I539" s="28">
        <f t="shared" si="230"/>
        <v>479.2</v>
      </c>
    </row>
    <row r="540" spans="1:9" ht="47.25" outlineLevel="3">
      <c r="A540" s="15" t="s">
        <v>349</v>
      </c>
      <c r="B540" s="16" t="s">
        <v>425</v>
      </c>
      <c r="C540" s="16" t="s">
        <v>429</v>
      </c>
      <c r="D540" s="16" t="s">
        <v>77</v>
      </c>
      <c r="E540" s="16" t="s">
        <v>435</v>
      </c>
      <c r="F540" s="16" t="s">
        <v>76</v>
      </c>
      <c r="G540" s="28">
        <f>G541</f>
        <v>20</v>
      </c>
      <c r="H540" s="28">
        <f t="shared" ref="H540:I540" si="231">H541</f>
        <v>20</v>
      </c>
      <c r="I540" s="28">
        <f t="shared" si="231"/>
        <v>20</v>
      </c>
    </row>
    <row r="541" spans="1:9" ht="46.5" customHeight="1" outlineLevel="5">
      <c r="A541" s="15" t="s">
        <v>55</v>
      </c>
      <c r="B541" s="16" t="s">
        <v>425</v>
      </c>
      <c r="C541" s="16" t="s">
        <v>429</v>
      </c>
      <c r="D541" s="16" t="s">
        <v>77</v>
      </c>
      <c r="E541" s="16" t="s">
        <v>435</v>
      </c>
      <c r="F541" s="16" t="s">
        <v>121</v>
      </c>
      <c r="G541" s="28">
        <v>20</v>
      </c>
      <c r="H541" s="28">
        <v>20</v>
      </c>
      <c r="I541" s="28">
        <v>20</v>
      </c>
    </row>
    <row r="542" spans="1:9" ht="47.25" outlineLevel="6">
      <c r="A542" s="15" t="s">
        <v>415</v>
      </c>
      <c r="B542" s="16" t="s">
        <v>425</v>
      </c>
      <c r="C542" s="16" t="s">
        <v>429</v>
      </c>
      <c r="D542" s="16" t="s">
        <v>77</v>
      </c>
      <c r="E542" s="16" t="s">
        <v>436</v>
      </c>
      <c r="F542" s="16" t="s">
        <v>76</v>
      </c>
      <c r="G542" s="28">
        <f>G543</f>
        <v>40</v>
      </c>
      <c r="H542" s="28">
        <f t="shared" ref="H542:I542" si="232">H543</f>
        <v>40</v>
      </c>
      <c r="I542" s="28">
        <f t="shared" si="232"/>
        <v>40</v>
      </c>
    </row>
    <row r="543" spans="1:9" ht="47.25" customHeight="1" outlineLevel="7">
      <c r="A543" s="15" t="s">
        <v>55</v>
      </c>
      <c r="B543" s="16" t="s">
        <v>425</v>
      </c>
      <c r="C543" s="16" t="s">
        <v>429</v>
      </c>
      <c r="D543" s="16" t="s">
        <v>77</v>
      </c>
      <c r="E543" s="16" t="s">
        <v>436</v>
      </c>
      <c r="F543" s="16" t="s">
        <v>121</v>
      </c>
      <c r="G543" s="28">
        <v>40</v>
      </c>
      <c r="H543" s="28">
        <v>40</v>
      </c>
      <c r="I543" s="28">
        <v>40</v>
      </c>
    </row>
    <row r="544" spans="1:9" s="3" customFormat="1" ht="47.25" outlineLevel="2">
      <c r="A544" s="15" t="s">
        <v>416</v>
      </c>
      <c r="B544" s="16" t="s">
        <v>425</v>
      </c>
      <c r="C544" s="16" t="s">
        <v>429</v>
      </c>
      <c r="D544" s="16" t="s">
        <v>77</v>
      </c>
      <c r="E544" s="16" t="s">
        <v>437</v>
      </c>
      <c r="F544" s="16" t="s">
        <v>76</v>
      </c>
      <c r="G544" s="28">
        <f>G545</f>
        <v>605.79999999999995</v>
      </c>
      <c r="H544" s="28">
        <f t="shared" ref="H544:I544" si="233">H545</f>
        <v>419.2</v>
      </c>
      <c r="I544" s="28">
        <f t="shared" si="233"/>
        <v>419.2</v>
      </c>
    </row>
    <row r="545" spans="1:9" ht="54" customHeight="1" outlineLevel="3">
      <c r="A545" s="15" t="s">
        <v>55</v>
      </c>
      <c r="B545" s="16" t="s">
        <v>425</v>
      </c>
      <c r="C545" s="16" t="s">
        <v>429</v>
      </c>
      <c r="D545" s="16" t="s">
        <v>77</v>
      </c>
      <c r="E545" s="16" t="s">
        <v>437</v>
      </c>
      <c r="F545" s="16" t="s">
        <v>121</v>
      </c>
      <c r="G545" s="28">
        <f>419.2+86.6+100</f>
        <v>605.79999999999995</v>
      </c>
      <c r="H545" s="28">
        <v>419.2</v>
      </c>
      <c r="I545" s="28">
        <v>419.2</v>
      </c>
    </row>
    <row r="546" spans="1:9" ht="47.25" outlineLevel="5">
      <c r="A546" s="15" t="s">
        <v>417</v>
      </c>
      <c r="B546" s="16" t="s">
        <v>425</v>
      </c>
      <c r="C546" s="16" t="s">
        <v>429</v>
      </c>
      <c r="D546" s="16" t="s">
        <v>77</v>
      </c>
      <c r="E546" s="16" t="s">
        <v>438</v>
      </c>
      <c r="F546" s="16" t="s">
        <v>76</v>
      </c>
      <c r="G546" s="28">
        <f>G549+G551+G547</f>
        <v>3150</v>
      </c>
      <c r="H546" s="28">
        <f>H549+H551+H547</f>
        <v>5400</v>
      </c>
      <c r="I546" s="28">
        <f>I549+I551+I547</f>
        <v>0</v>
      </c>
    </row>
    <row r="547" spans="1:9" ht="31.5" outlineLevel="5">
      <c r="A547" s="22" t="s">
        <v>647</v>
      </c>
      <c r="B547" s="16" t="s">
        <v>425</v>
      </c>
      <c r="C547" s="16" t="s">
        <v>429</v>
      </c>
      <c r="D547" s="16" t="s">
        <v>77</v>
      </c>
      <c r="E547" s="16" t="s">
        <v>646</v>
      </c>
      <c r="F547" s="16" t="s">
        <v>76</v>
      </c>
      <c r="G547" s="28">
        <f>G548</f>
        <v>3150</v>
      </c>
      <c r="H547" s="28">
        <f t="shared" ref="H547:I547" si="234">H548</f>
        <v>0</v>
      </c>
      <c r="I547" s="28">
        <f t="shared" si="234"/>
        <v>0</v>
      </c>
    </row>
    <row r="548" spans="1:9" ht="50.25" customHeight="1" outlineLevel="5">
      <c r="A548" s="15" t="s">
        <v>55</v>
      </c>
      <c r="B548" s="16" t="s">
        <v>425</v>
      </c>
      <c r="C548" s="16" t="s">
        <v>429</v>
      </c>
      <c r="D548" s="16" t="s">
        <v>77</v>
      </c>
      <c r="E548" s="16" t="s">
        <v>646</v>
      </c>
      <c r="F548" s="16" t="s">
        <v>121</v>
      </c>
      <c r="G548" s="28">
        <f>1350+1800</f>
        <v>3150</v>
      </c>
      <c r="H548" s="28">
        <v>0</v>
      </c>
      <c r="I548" s="28">
        <v>0</v>
      </c>
    </row>
    <row r="549" spans="1:9" ht="47.25" outlineLevel="6">
      <c r="A549" s="15" t="s">
        <v>418</v>
      </c>
      <c r="B549" s="16" t="s">
        <v>425</v>
      </c>
      <c r="C549" s="16" t="s">
        <v>429</v>
      </c>
      <c r="D549" s="16" t="s">
        <v>77</v>
      </c>
      <c r="E549" s="16" t="s">
        <v>439</v>
      </c>
      <c r="F549" s="16" t="s">
        <v>76</v>
      </c>
      <c r="G549" s="28">
        <f>G550</f>
        <v>0</v>
      </c>
      <c r="H549" s="28">
        <f t="shared" ref="H549:I549" si="235">H550</f>
        <v>4200</v>
      </c>
      <c r="I549" s="28">
        <f t="shared" si="235"/>
        <v>0</v>
      </c>
    </row>
    <row r="550" spans="1:9" ht="47.25" outlineLevel="7">
      <c r="A550" s="15" t="s">
        <v>186</v>
      </c>
      <c r="B550" s="16" t="s">
        <v>425</v>
      </c>
      <c r="C550" s="16" t="s">
        <v>429</v>
      </c>
      <c r="D550" s="16" t="s">
        <v>77</v>
      </c>
      <c r="E550" s="16" t="s">
        <v>439</v>
      </c>
      <c r="F550" s="16" t="s">
        <v>244</v>
      </c>
      <c r="G550" s="28">
        <v>0</v>
      </c>
      <c r="H550" s="28">
        <v>4200</v>
      </c>
      <c r="I550" s="28">
        <v>0</v>
      </c>
    </row>
    <row r="551" spans="1:9" ht="31.5" outlineLevel="7">
      <c r="A551" s="15" t="s">
        <v>419</v>
      </c>
      <c r="B551" s="16" t="s">
        <v>425</v>
      </c>
      <c r="C551" s="16" t="s">
        <v>429</v>
      </c>
      <c r="D551" s="16" t="s">
        <v>77</v>
      </c>
      <c r="E551" s="16" t="s">
        <v>440</v>
      </c>
      <c r="F551" s="16" t="s">
        <v>76</v>
      </c>
      <c r="G551" s="28">
        <f>G552</f>
        <v>0</v>
      </c>
      <c r="H551" s="28">
        <f t="shared" ref="H551:I551" si="236">H552</f>
        <v>1200</v>
      </c>
      <c r="I551" s="28">
        <f t="shared" si="236"/>
        <v>0</v>
      </c>
    </row>
    <row r="552" spans="1:9" ht="47.25" outlineLevel="6">
      <c r="A552" s="15" t="s">
        <v>186</v>
      </c>
      <c r="B552" s="16" t="s">
        <v>425</v>
      </c>
      <c r="C552" s="16" t="s">
        <v>429</v>
      </c>
      <c r="D552" s="16" t="s">
        <v>77</v>
      </c>
      <c r="E552" s="16" t="s">
        <v>440</v>
      </c>
      <c r="F552" s="16" t="s">
        <v>244</v>
      </c>
      <c r="G552" s="28">
        <v>0</v>
      </c>
      <c r="H552" s="28">
        <v>1200</v>
      </c>
      <c r="I552" s="28">
        <v>0</v>
      </c>
    </row>
    <row r="553" spans="1:9" ht="47.25" outlineLevel="7">
      <c r="A553" s="15" t="s">
        <v>420</v>
      </c>
      <c r="B553" s="16" t="s">
        <v>425</v>
      </c>
      <c r="C553" s="16" t="s">
        <v>429</v>
      </c>
      <c r="D553" s="16" t="s">
        <v>77</v>
      </c>
      <c r="E553" s="16" t="s">
        <v>441</v>
      </c>
      <c r="F553" s="16" t="s">
        <v>76</v>
      </c>
      <c r="G553" s="28">
        <f>G554</f>
        <v>17225</v>
      </c>
      <c r="H553" s="28">
        <f t="shared" ref="H553:I554" si="237">H554</f>
        <v>17225</v>
      </c>
      <c r="I553" s="28">
        <f t="shared" si="237"/>
        <v>17225</v>
      </c>
    </row>
    <row r="554" spans="1:9" ht="63" customHeight="1" outlineLevel="7">
      <c r="A554" s="15" t="s">
        <v>421</v>
      </c>
      <c r="B554" s="16" t="s">
        <v>425</v>
      </c>
      <c r="C554" s="16" t="s">
        <v>429</v>
      </c>
      <c r="D554" s="16" t="s">
        <v>77</v>
      </c>
      <c r="E554" s="16" t="s">
        <v>442</v>
      </c>
      <c r="F554" s="16" t="s">
        <v>76</v>
      </c>
      <c r="G554" s="28">
        <f>G555</f>
        <v>17225</v>
      </c>
      <c r="H554" s="28">
        <f t="shared" si="237"/>
        <v>17225</v>
      </c>
      <c r="I554" s="28">
        <f t="shared" si="237"/>
        <v>17225</v>
      </c>
    </row>
    <row r="555" spans="1:9" s="2" customFormat="1" ht="48" customHeight="1">
      <c r="A555" s="15" t="s">
        <v>55</v>
      </c>
      <c r="B555" s="16" t="s">
        <v>425</v>
      </c>
      <c r="C555" s="16" t="s">
        <v>429</v>
      </c>
      <c r="D555" s="16" t="s">
        <v>77</v>
      </c>
      <c r="E555" s="16" t="s">
        <v>442</v>
      </c>
      <c r="F555" s="16" t="s">
        <v>121</v>
      </c>
      <c r="G555" s="28">
        <v>17225</v>
      </c>
      <c r="H555" s="28">
        <v>17225</v>
      </c>
      <c r="I555" s="28">
        <v>17225</v>
      </c>
    </row>
    <row r="556" spans="1:9" s="2" customFormat="1" outlineLevel="1">
      <c r="A556" s="13" t="s">
        <v>422</v>
      </c>
      <c r="B556" s="14" t="s">
        <v>425</v>
      </c>
      <c r="C556" s="14" t="s">
        <v>429</v>
      </c>
      <c r="D556" s="14" t="s">
        <v>78</v>
      </c>
      <c r="E556" s="14"/>
      <c r="F556" s="14"/>
      <c r="G556" s="27">
        <f>G558</f>
        <v>19017.900000000001</v>
      </c>
      <c r="H556" s="27">
        <f t="shared" ref="H556:I556" si="238">H558</f>
        <v>4170.5</v>
      </c>
      <c r="I556" s="27">
        <f t="shared" si="238"/>
        <v>4170.5</v>
      </c>
    </row>
    <row r="557" spans="1:9" s="3" customFormat="1" hidden="1" outlineLevel="2">
      <c r="A557" s="15"/>
      <c r="B557" s="16"/>
      <c r="C557" s="16"/>
      <c r="D557" s="16"/>
      <c r="E557" s="16"/>
      <c r="F557" s="16"/>
      <c r="G557" s="28"/>
      <c r="H557" s="28"/>
      <c r="I557" s="28"/>
    </row>
    <row r="558" spans="1:9" ht="47.25" outlineLevel="3">
      <c r="A558" s="15" t="s">
        <v>406</v>
      </c>
      <c r="B558" s="16" t="s">
        <v>425</v>
      </c>
      <c r="C558" s="16" t="s">
        <v>429</v>
      </c>
      <c r="D558" s="16" t="s">
        <v>78</v>
      </c>
      <c r="E558" s="16" t="s">
        <v>426</v>
      </c>
      <c r="F558" s="16" t="s">
        <v>76</v>
      </c>
      <c r="G558" s="28">
        <f>G559+G564+G567</f>
        <v>19017.900000000001</v>
      </c>
      <c r="H558" s="28">
        <f t="shared" ref="H558:I558" si="239">H559+H564</f>
        <v>4170.5</v>
      </c>
      <c r="I558" s="28">
        <f t="shared" si="239"/>
        <v>4170.5</v>
      </c>
    </row>
    <row r="559" spans="1:9" ht="47.25" outlineLevel="4">
      <c r="A559" s="15" t="s">
        <v>412</v>
      </c>
      <c r="B559" s="16" t="s">
        <v>425</v>
      </c>
      <c r="C559" s="16" t="s">
        <v>429</v>
      </c>
      <c r="D559" s="16" t="s">
        <v>78</v>
      </c>
      <c r="E559" s="16" t="s">
        <v>432</v>
      </c>
      <c r="F559" s="16" t="s">
        <v>76</v>
      </c>
      <c r="G559" s="28">
        <f>G560+G562</f>
        <v>2506.3000000000002</v>
      </c>
      <c r="H559" s="28">
        <f t="shared" ref="H559:I559" si="240">H560+H562</f>
        <v>2507</v>
      </c>
      <c r="I559" s="28">
        <f t="shared" si="240"/>
        <v>2507</v>
      </c>
    </row>
    <row r="560" spans="1:9" ht="63" outlineLevel="5">
      <c r="A560" s="15" t="s">
        <v>423</v>
      </c>
      <c r="B560" s="16" t="s">
        <v>425</v>
      </c>
      <c r="C560" s="16" t="s">
        <v>429</v>
      </c>
      <c r="D560" s="16" t="s">
        <v>78</v>
      </c>
      <c r="E560" s="16" t="s">
        <v>443</v>
      </c>
      <c r="F560" s="16" t="s">
        <v>76</v>
      </c>
      <c r="G560" s="28">
        <f>G561</f>
        <v>2381</v>
      </c>
      <c r="H560" s="28">
        <f t="shared" ref="H560:I560" si="241">H561</f>
        <v>2381</v>
      </c>
      <c r="I560" s="28">
        <f t="shared" si="241"/>
        <v>2381</v>
      </c>
    </row>
    <row r="561" spans="1:9" ht="47.25" customHeight="1" outlineLevel="6">
      <c r="A561" s="15" t="s">
        <v>55</v>
      </c>
      <c r="B561" s="16" t="s">
        <v>425</v>
      </c>
      <c r="C561" s="16" t="s">
        <v>429</v>
      </c>
      <c r="D561" s="16" t="s">
        <v>78</v>
      </c>
      <c r="E561" s="16" t="s">
        <v>443</v>
      </c>
      <c r="F561" s="16" t="s">
        <v>121</v>
      </c>
      <c r="G561" s="28">
        <v>2381</v>
      </c>
      <c r="H561" s="28">
        <v>2381</v>
      </c>
      <c r="I561" s="28">
        <v>2381</v>
      </c>
    </row>
    <row r="562" spans="1:9" ht="63" outlineLevel="7">
      <c r="A562" s="15" t="s">
        <v>423</v>
      </c>
      <c r="B562" s="16" t="s">
        <v>425</v>
      </c>
      <c r="C562" s="16" t="s">
        <v>429</v>
      </c>
      <c r="D562" s="16" t="s">
        <v>78</v>
      </c>
      <c r="E562" s="16" t="s">
        <v>444</v>
      </c>
      <c r="F562" s="16" t="s">
        <v>76</v>
      </c>
      <c r="G562" s="28">
        <f>G563</f>
        <v>125.3</v>
      </c>
      <c r="H562" s="28">
        <f t="shared" ref="H562:I562" si="242">H563</f>
        <v>126</v>
      </c>
      <c r="I562" s="28">
        <f t="shared" si="242"/>
        <v>126</v>
      </c>
    </row>
    <row r="563" spans="1:9" ht="45.75" customHeight="1" outlineLevel="6">
      <c r="A563" s="15" t="s">
        <v>55</v>
      </c>
      <c r="B563" s="16" t="s">
        <v>425</v>
      </c>
      <c r="C563" s="16" t="s">
        <v>429</v>
      </c>
      <c r="D563" s="16" t="s">
        <v>78</v>
      </c>
      <c r="E563" s="16" t="s">
        <v>444</v>
      </c>
      <c r="F563" s="16" t="s">
        <v>121</v>
      </c>
      <c r="G563" s="28">
        <f>126-0.7</f>
        <v>125.3</v>
      </c>
      <c r="H563" s="28">
        <v>126</v>
      </c>
      <c r="I563" s="28">
        <v>126</v>
      </c>
    </row>
    <row r="564" spans="1:9" ht="94.5" outlineLevel="7">
      <c r="A564" s="15" t="s">
        <v>414</v>
      </c>
      <c r="B564" s="16" t="s">
        <v>425</v>
      </c>
      <c r="C564" s="16" t="s">
        <v>429</v>
      </c>
      <c r="D564" s="16" t="s">
        <v>78</v>
      </c>
      <c r="E564" s="16" t="s">
        <v>434</v>
      </c>
      <c r="F564" s="16" t="s">
        <v>76</v>
      </c>
      <c r="G564" s="28">
        <f>G565</f>
        <v>1511.6</v>
      </c>
      <c r="H564" s="28">
        <f t="shared" ref="H564:I565" si="243">H565</f>
        <v>1663.5</v>
      </c>
      <c r="I564" s="28">
        <f t="shared" si="243"/>
        <v>1663.5</v>
      </c>
    </row>
    <row r="565" spans="1:9" ht="47.25" outlineLevel="6">
      <c r="A565" s="15" t="s">
        <v>416</v>
      </c>
      <c r="B565" s="16" t="s">
        <v>425</v>
      </c>
      <c r="C565" s="16" t="s">
        <v>429</v>
      </c>
      <c r="D565" s="16" t="s">
        <v>78</v>
      </c>
      <c r="E565" s="16" t="s">
        <v>437</v>
      </c>
      <c r="F565" s="16" t="s">
        <v>76</v>
      </c>
      <c r="G565" s="28">
        <f>G566</f>
        <v>1511.6</v>
      </c>
      <c r="H565" s="28">
        <f t="shared" si="243"/>
        <v>1663.5</v>
      </c>
      <c r="I565" s="28">
        <f t="shared" si="243"/>
        <v>1663.5</v>
      </c>
    </row>
    <row r="566" spans="1:9" ht="47.25" customHeight="1" outlineLevel="7">
      <c r="A566" s="15" t="s">
        <v>55</v>
      </c>
      <c r="B566" s="16" t="s">
        <v>425</v>
      </c>
      <c r="C566" s="16" t="s">
        <v>429</v>
      </c>
      <c r="D566" s="16" t="s">
        <v>78</v>
      </c>
      <c r="E566" s="16" t="s">
        <v>437</v>
      </c>
      <c r="F566" s="16" t="s">
        <v>121</v>
      </c>
      <c r="G566" s="28">
        <f>1663.5-151.9</f>
        <v>1511.6</v>
      </c>
      <c r="H566" s="28">
        <v>1663.5</v>
      </c>
      <c r="I566" s="28">
        <v>1663.5</v>
      </c>
    </row>
    <row r="567" spans="1:9" ht="47.25" customHeight="1" outlineLevel="7">
      <c r="A567" s="22" t="s">
        <v>417</v>
      </c>
      <c r="B567" s="16" t="s">
        <v>425</v>
      </c>
      <c r="C567" s="16" t="s">
        <v>429</v>
      </c>
      <c r="D567" s="16" t="s">
        <v>78</v>
      </c>
      <c r="E567" s="23" t="s">
        <v>438</v>
      </c>
      <c r="F567" s="23" t="s">
        <v>76</v>
      </c>
      <c r="G567" s="28">
        <f>G568</f>
        <v>15000</v>
      </c>
      <c r="H567" s="28">
        <f t="shared" ref="H567:I567" si="244">H568</f>
        <v>0</v>
      </c>
      <c r="I567" s="28">
        <f t="shared" si="244"/>
        <v>0</v>
      </c>
    </row>
    <row r="568" spans="1:9" ht="48.75" customHeight="1" outlineLevel="7">
      <c r="A568" s="22" t="s">
        <v>671</v>
      </c>
      <c r="B568" s="16" t="s">
        <v>425</v>
      </c>
      <c r="C568" s="16" t="s">
        <v>429</v>
      </c>
      <c r="D568" s="16" t="s">
        <v>78</v>
      </c>
      <c r="E568" s="23" t="s">
        <v>672</v>
      </c>
      <c r="F568" s="23" t="s">
        <v>76</v>
      </c>
      <c r="G568" s="28">
        <f>G570+G569</f>
        <v>15000</v>
      </c>
      <c r="H568" s="28">
        <f>H570</f>
        <v>0</v>
      </c>
      <c r="I568" s="28">
        <f>I570</f>
        <v>0</v>
      </c>
    </row>
    <row r="569" spans="1:9" ht="48.75" customHeight="1" outlineLevel="7">
      <c r="A569" s="15" t="s">
        <v>186</v>
      </c>
      <c r="B569" s="16" t="s">
        <v>425</v>
      </c>
      <c r="C569" s="16" t="s">
        <v>429</v>
      </c>
      <c r="D569" s="16" t="s">
        <v>78</v>
      </c>
      <c r="E569" s="23" t="s">
        <v>672</v>
      </c>
      <c r="F569" s="23" t="s">
        <v>244</v>
      </c>
      <c r="G569" s="28">
        <v>14700</v>
      </c>
      <c r="H569" s="28">
        <v>0</v>
      </c>
      <c r="I569" s="28">
        <v>0</v>
      </c>
    </row>
    <row r="570" spans="1:9" ht="51" customHeight="1" outlineLevel="7">
      <c r="A570" s="15" t="s">
        <v>55</v>
      </c>
      <c r="B570" s="16" t="s">
        <v>425</v>
      </c>
      <c r="C570" s="16" t="s">
        <v>429</v>
      </c>
      <c r="D570" s="16" t="s">
        <v>78</v>
      </c>
      <c r="E570" s="23" t="s">
        <v>672</v>
      </c>
      <c r="F570" s="23" t="s">
        <v>121</v>
      </c>
      <c r="G570" s="28">
        <f>14700-14400</f>
        <v>300</v>
      </c>
      <c r="H570" s="28">
        <v>0</v>
      </c>
      <c r="I570" s="28">
        <v>0</v>
      </c>
    </row>
    <row r="571" spans="1:9" ht="20.25" customHeight="1" outlineLevel="7">
      <c r="A571" s="13" t="s">
        <v>632</v>
      </c>
      <c r="B571" s="14" t="s">
        <v>425</v>
      </c>
      <c r="C571" s="14" t="s">
        <v>429</v>
      </c>
      <c r="D571" s="14" t="s">
        <v>114</v>
      </c>
      <c r="E571" s="14"/>
      <c r="F571" s="14"/>
      <c r="G571" s="27">
        <f>G572</f>
        <v>16963.571</v>
      </c>
      <c r="H571" s="27">
        <f t="shared" ref="H571:I577" si="245">H572</f>
        <v>0</v>
      </c>
      <c r="I571" s="27">
        <f t="shared" si="245"/>
        <v>0</v>
      </c>
    </row>
    <row r="572" spans="1:9" ht="47.25" customHeight="1" outlineLevel="7">
      <c r="A572" s="15" t="s">
        <v>406</v>
      </c>
      <c r="B572" s="16" t="s">
        <v>425</v>
      </c>
      <c r="C572" s="16" t="s">
        <v>429</v>
      </c>
      <c r="D572" s="16" t="s">
        <v>114</v>
      </c>
      <c r="E572" s="16" t="s">
        <v>426</v>
      </c>
      <c r="F572" s="16" t="s">
        <v>76</v>
      </c>
      <c r="G572" s="28">
        <f>G576+G573</f>
        <v>16963.571</v>
      </c>
      <c r="H572" s="28">
        <f>H576+H573</f>
        <v>0</v>
      </c>
      <c r="I572" s="28">
        <f>I576+I573</f>
        <v>0</v>
      </c>
    </row>
    <row r="573" spans="1:9" ht="47.25" customHeight="1" outlineLevel="7">
      <c r="A573" s="15" t="s">
        <v>636</v>
      </c>
      <c r="B573" s="16" t="s">
        <v>425</v>
      </c>
      <c r="C573" s="16" t="s">
        <v>429</v>
      </c>
      <c r="D573" s="16" t="s">
        <v>114</v>
      </c>
      <c r="E573" s="16" t="s">
        <v>635</v>
      </c>
      <c r="F573" s="16" t="s">
        <v>76</v>
      </c>
      <c r="G573" s="28">
        <f>G574</f>
        <v>8676.9390000000003</v>
      </c>
      <c r="H573" s="28">
        <f t="shared" ref="H573:I574" si="246">H574</f>
        <v>0</v>
      </c>
      <c r="I573" s="28">
        <f t="shared" si="246"/>
        <v>0</v>
      </c>
    </row>
    <row r="574" spans="1:9" ht="65.25" customHeight="1" outlineLevel="7">
      <c r="A574" s="15" t="s">
        <v>638</v>
      </c>
      <c r="B574" s="16" t="s">
        <v>425</v>
      </c>
      <c r="C574" s="16" t="s">
        <v>429</v>
      </c>
      <c r="D574" s="16" t="s">
        <v>114</v>
      </c>
      <c r="E574" s="16" t="s">
        <v>637</v>
      </c>
      <c r="F574" s="16" t="s">
        <v>76</v>
      </c>
      <c r="G574" s="28">
        <f>G575</f>
        <v>8676.9390000000003</v>
      </c>
      <c r="H574" s="28">
        <f t="shared" si="246"/>
        <v>0</v>
      </c>
      <c r="I574" s="28">
        <f t="shared" si="246"/>
        <v>0</v>
      </c>
    </row>
    <row r="575" spans="1:9" ht="47.25" customHeight="1" outlineLevel="7">
      <c r="A575" s="15" t="s">
        <v>55</v>
      </c>
      <c r="B575" s="16" t="s">
        <v>425</v>
      </c>
      <c r="C575" s="16" t="s">
        <v>429</v>
      </c>
      <c r="D575" s="16" t="s">
        <v>114</v>
      </c>
      <c r="E575" s="16" t="s">
        <v>637</v>
      </c>
      <c r="F575" s="16" t="s">
        <v>121</v>
      </c>
      <c r="G575" s="28">
        <f>8503.4+173.539</f>
        <v>8676.9390000000003</v>
      </c>
      <c r="H575" s="28">
        <v>0</v>
      </c>
      <c r="I575" s="28">
        <v>0</v>
      </c>
    </row>
    <row r="576" spans="1:9" ht="47.25" customHeight="1" outlineLevel="7">
      <c r="A576" s="15" t="s">
        <v>412</v>
      </c>
      <c r="B576" s="16" t="s">
        <v>425</v>
      </c>
      <c r="C576" s="16" t="s">
        <v>429</v>
      </c>
      <c r="D576" s="16" t="s">
        <v>114</v>
      </c>
      <c r="E576" s="16" t="s">
        <v>432</v>
      </c>
      <c r="F576" s="16" t="s">
        <v>76</v>
      </c>
      <c r="G576" s="28">
        <f>G577+G579</f>
        <v>8286.6319999999996</v>
      </c>
      <c r="H576" s="28">
        <f>H577+H579</f>
        <v>0</v>
      </c>
      <c r="I576" s="28">
        <f>I577+I579</f>
        <v>0</v>
      </c>
    </row>
    <row r="577" spans="1:9" ht="47.25" customHeight="1" outlineLevel="7">
      <c r="A577" s="15" t="s">
        <v>634</v>
      </c>
      <c r="B577" s="16" t="s">
        <v>425</v>
      </c>
      <c r="C577" s="16" t="s">
        <v>429</v>
      </c>
      <c r="D577" s="16" t="s">
        <v>114</v>
      </c>
      <c r="E577" s="16" t="s">
        <v>633</v>
      </c>
      <c r="F577" s="16" t="s">
        <v>76</v>
      </c>
      <c r="G577" s="28">
        <f>G578</f>
        <v>7872.3</v>
      </c>
      <c r="H577" s="28">
        <f t="shared" si="245"/>
        <v>0</v>
      </c>
      <c r="I577" s="28">
        <f t="shared" si="245"/>
        <v>0</v>
      </c>
    </row>
    <row r="578" spans="1:9" ht="47.25" customHeight="1" outlineLevel="7">
      <c r="A578" s="15" t="s">
        <v>55</v>
      </c>
      <c r="B578" s="16" t="s">
        <v>425</v>
      </c>
      <c r="C578" s="16" t="s">
        <v>429</v>
      </c>
      <c r="D578" s="16" t="s">
        <v>114</v>
      </c>
      <c r="E578" s="16" t="s">
        <v>633</v>
      </c>
      <c r="F578" s="16" t="s">
        <v>121</v>
      </c>
      <c r="G578" s="28">
        <v>7872.3</v>
      </c>
      <c r="H578" s="28">
        <v>0</v>
      </c>
      <c r="I578" s="28">
        <v>0</v>
      </c>
    </row>
    <row r="579" spans="1:9" ht="47.25" customHeight="1" outlineLevel="7">
      <c r="A579" s="15" t="s">
        <v>634</v>
      </c>
      <c r="B579" s="16" t="s">
        <v>425</v>
      </c>
      <c r="C579" s="16" t="s">
        <v>429</v>
      </c>
      <c r="D579" s="16" t="s">
        <v>114</v>
      </c>
      <c r="E579" s="16" t="s">
        <v>639</v>
      </c>
      <c r="F579" s="16" t="s">
        <v>76</v>
      </c>
      <c r="G579" s="28">
        <f>G580</f>
        <v>414.33199999999999</v>
      </c>
      <c r="H579" s="28">
        <f t="shared" ref="H579:I579" si="247">H580</f>
        <v>0</v>
      </c>
      <c r="I579" s="28">
        <f t="shared" si="247"/>
        <v>0</v>
      </c>
    </row>
    <row r="580" spans="1:9" ht="47.25" customHeight="1" outlineLevel="7">
      <c r="A580" s="15" t="s">
        <v>55</v>
      </c>
      <c r="B580" s="16" t="s">
        <v>425</v>
      </c>
      <c r="C580" s="16" t="s">
        <v>429</v>
      </c>
      <c r="D580" s="16" t="s">
        <v>114</v>
      </c>
      <c r="E580" s="16" t="s">
        <v>639</v>
      </c>
      <c r="F580" s="16" t="s">
        <v>121</v>
      </c>
      <c r="G580" s="28">
        <v>414.33199999999999</v>
      </c>
      <c r="H580" s="28">
        <v>0</v>
      </c>
      <c r="I580" s="28">
        <v>0</v>
      </c>
    </row>
    <row r="581" spans="1:9" ht="31.5" outlineLevel="6">
      <c r="A581" s="13" t="s">
        <v>424</v>
      </c>
      <c r="B581" s="14" t="s">
        <v>425</v>
      </c>
      <c r="C581" s="14" t="s">
        <v>429</v>
      </c>
      <c r="D581" s="14" t="s">
        <v>96</v>
      </c>
      <c r="E581" s="14"/>
      <c r="F581" s="14"/>
      <c r="G581" s="27">
        <f>G583</f>
        <v>4924</v>
      </c>
      <c r="H581" s="27">
        <f t="shared" ref="H581:I581" si="248">H583</f>
        <v>4924</v>
      </c>
      <c r="I581" s="27">
        <f t="shared" si="248"/>
        <v>4924</v>
      </c>
    </row>
    <row r="582" spans="1:9" hidden="1" outlineLevel="7">
      <c r="A582" s="15"/>
      <c r="B582" s="16"/>
      <c r="C582" s="16"/>
      <c r="D582" s="16"/>
      <c r="E582" s="16"/>
      <c r="F582" s="16"/>
      <c r="G582" s="28"/>
      <c r="H582" s="28"/>
      <c r="I582" s="28"/>
    </row>
    <row r="583" spans="1:9" ht="47.25" outlineLevel="6" collapsed="1">
      <c r="A583" s="15" t="s">
        <v>406</v>
      </c>
      <c r="B583" s="16" t="s">
        <v>425</v>
      </c>
      <c r="C583" s="16" t="s">
        <v>429</v>
      </c>
      <c r="D583" s="16" t="s">
        <v>96</v>
      </c>
      <c r="E583" s="16" t="s">
        <v>426</v>
      </c>
      <c r="F583" s="16" t="s">
        <v>76</v>
      </c>
      <c r="G583" s="28">
        <f>G584</f>
        <v>4924</v>
      </c>
      <c r="H583" s="28">
        <f t="shared" ref="H583:I583" si="249">H584</f>
        <v>4924</v>
      </c>
      <c r="I583" s="28">
        <f t="shared" si="249"/>
        <v>4924</v>
      </c>
    </row>
    <row r="584" spans="1:9" ht="47.25" outlineLevel="7">
      <c r="A584" s="15" t="s">
        <v>44</v>
      </c>
      <c r="B584" s="16" t="s">
        <v>425</v>
      </c>
      <c r="C584" s="16" t="s">
        <v>429</v>
      </c>
      <c r="D584" s="16" t="s">
        <v>96</v>
      </c>
      <c r="E584" s="16" t="s">
        <v>427</v>
      </c>
      <c r="F584" s="16" t="s">
        <v>76</v>
      </c>
      <c r="G584" s="28">
        <f>G585+G588</f>
        <v>4924</v>
      </c>
      <c r="H584" s="28">
        <f t="shared" ref="H584:I584" si="250">H585+H588</f>
        <v>4924</v>
      </c>
      <c r="I584" s="28">
        <f t="shared" si="250"/>
        <v>4924</v>
      </c>
    </row>
    <row r="585" spans="1:9" ht="30" customHeight="1" outlineLevel="6">
      <c r="A585" s="15" t="s">
        <v>21</v>
      </c>
      <c r="B585" s="16" t="s">
        <v>425</v>
      </c>
      <c r="C585" s="16" t="s">
        <v>429</v>
      </c>
      <c r="D585" s="16" t="s">
        <v>96</v>
      </c>
      <c r="E585" s="16" t="s">
        <v>445</v>
      </c>
      <c r="F585" s="16" t="s">
        <v>76</v>
      </c>
      <c r="G585" s="28">
        <f>G586+G587</f>
        <v>2472.8000000000002</v>
      </c>
      <c r="H585" s="28">
        <f t="shared" ref="H585:I585" si="251">H586+H587</f>
        <v>2472.8000000000002</v>
      </c>
      <c r="I585" s="28">
        <f t="shared" si="251"/>
        <v>2472.8000000000002</v>
      </c>
    </row>
    <row r="586" spans="1:9" ht="93" customHeight="1" outlineLevel="7">
      <c r="A586" s="15" t="s">
        <v>19</v>
      </c>
      <c r="B586" s="16" t="s">
        <v>425</v>
      </c>
      <c r="C586" s="16" t="s">
        <v>429</v>
      </c>
      <c r="D586" s="16" t="s">
        <v>96</v>
      </c>
      <c r="E586" s="16" t="s">
        <v>445</v>
      </c>
      <c r="F586" s="16" t="s">
        <v>83</v>
      </c>
      <c r="G586" s="28">
        <v>2450</v>
      </c>
      <c r="H586" s="28">
        <v>2450</v>
      </c>
      <c r="I586" s="28">
        <v>2450</v>
      </c>
    </row>
    <row r="587" spans="1:9" ht="47.25" outlineLevel="6">
      <c r="A587" s="15" t="s">
        <v>24</v>
      </c>
      <c r="B587" s="16" t="s">
        <v>425</v>
      </c>
      <c r="C587" s="16" t="s">
        <v>429</v>
      </c>
      <c r="D587" s="16" t="s">
        <v>96</v>
      </c>
      <c r="E587" s="16" t="s">
        <v>445</v>
      </c>
      <c r="F587" s="16" t="s">
        <v>88</v>
      </c>
      <c r="G587" s="28">
        <v>22.8</v>
      </c>
      <c r="H587" s="28">
        <v>22.8</v>
      </c>
      <c r="I587" s="28">
        <v>22.8</v>
      </c>
    </row>
    <row r="588" spans="1:9" ht="31.5" outlineLevel="7">
      <c r="A588" s="15" t="s">
        <v>40</v>
      </c>
      <c r="B588" s="16" t="s">
        <v>425</v>
      </c>
      <c r="C588" s="16" t="s">
        <v>429</v>
      </c>
      <c r="D588" s="16" t="s">
        <v>96</v>
      </c>
      <c r="E588" s="16" t="s">
        <v>446</v>
      </c>
      <c r="F588" s="16" t="s">
        <v>76</v>
      </c>
      <c r="G588" s="28">
        <f>G589+G590</f>
        <v>2451.2000000000003</v>
      </c>
      <c r="H588" s="28">
        <f t="shared" ref="H588:I588" si="252">H589+H590</f>
        <v>2451.2000000000003</v>
      </c>
      <c r="I588" s="28">
        <f t="shared" si="252"/>
        <v>2451.2000000000003</v>
      </c>
    </row>
    <row r="589" spans="1:9" s="3" customFormat="1" ht="94.5" customHeight="1" outlineLevel="2">
      <c r="A589" s="15" t="s">
        <v>19</v>
      </c>
      <c r="B589" s="16" t="s">
        <v>425</v>
      </c>
      <c r="C589" s="16" t="s">
        <v>429</v>
      </c>
      <c r="D589" s="16" t="s">
        <v>96</v>
      </c>
      <c r="E589" s="16" t="s">
        <v>446</v>
      </c>
      <c r="F589" s="16" t="s">
        <v>83</v>
      </c>
      <c r="G589" s="28">
        <v>2312.4</v>
      </c>
      <c r="H589" s="28">
        <v>2312.4</v>
      </c>
      <c r="I589" s="28">
        <v>2312.4</v>
      </c>
    </row>
    <row r="590" spans="1:9" ht="47.25" outlineLevel="3">
      <c r="A590" s="15" t="s">
        <v>24</v>
      </c>
      <c r="B590" s="16" t="s">
        <v>425</v>
      </c>
      <c r="C590" s="16" t="s">
        <v>429</v>
      </c>
      <c r="D590" s="16" t="s">
        <v>96</v>
      </c>
      <c r="E590" s="16" t="s">
        <v>446</v>
      </c>
      <c r="F590" s="16" t="s">
        <v>88</v>
      </c>
      <c r="G590" s="28">
        <v>138.80000000000001</v>
      </c>
      <c r="H590" s="28">
        <v>138.80000000000001</v>
      </c>
      <c r="I590" s="28">
        <v>138.80000000000001</v>
      </c>
    </row>
    <row r="591" spans="1:9" ht="31.5" outlineLevel="4">
      <c r="A591" s="11" t="s">
        <v>447</v>
      </c>
      <c r="B591" s="12" t="s">
        <v>502</v>
      </c>
      <c r="C591" s="12"/>
      <c r="D591" s="12"/>
      <c r="E591" s="12"/>
      <c r="F591" s="12"/>
      <c r="G591" s="26">
        <f>G608+G745+G592</f>
        <v>1266119.2000000004</v>
      </c>
      <c r="H591" s="26">
        <f>H608+H745+H592</f>
        <v>1216493.7000000002</v>
      </c>
      <c r="I591" s="26">
        <f>I608+I745+I592</f>
        <v>1224823.6000000001</v>
      </c>
    </row>
    <row r="592" spans="1:9" ht="47.25" outlineLevel="4">
      <c r="A592" s="11" t="s">
        <v>48</v>
      </c>
      <c r="B592" s="12" t="s">
        <v>502</v>
      </c>
      <c r="C592" s="12" t="s">
        <v>114</v>
      </c>
      <c r="D592" s="12"/>
      <c r="E592" s="12"/>
      <c r="F592" s="12"/>
      <c r="G592" s="26">
        <f>G593</f>
        <v>1301.3</v>
      </c>
      <c r="H592" s="26">
        <f t="shared" ref="H592:I594" si="253">H593</f>
        <v>175</v>
      </c>
      <c r="I592" s="26">
        <f t="shared" si="253"/>
        <v>175</v>
      </c>
    </row>
    <row r="593" spans="1:9" ht="47.25" outlineLevel="4">
      <c r="A593" s="13" t="s">
        <v>620</v>
      </c>
      <c r="B593" s="14" t="s">
        <v>502</v>
      </c>
      <c r="C593" s="14" t="s">
        <v>114</v>
      </c>
      <c r="D593" s="14" t="s">
        <v>115</v>
      </c>
      <c r="E593" s="14"/>
      <c r="F593" s="14"/>
      <c r="G593" s="27">
        <f>G594</f>
        <v>1301.3</v>
      </c>
      <c r="H593" s="27">
        <f t="shared" si="253"/>
        <v>175</v>
      </c>
      <c r="I593" s="27">
        <f t="shared" si="253"/>
        <v>175</v>
      </c>
    </row>
    <row r="594" spans="1:9" ht="78.75" outlineLevel="4">
      <c r="A594" s="15" t="s">
        <v>475</v>
      </c>
      <c r="B594" s="16" t="s">
        <v>502</v>
      </c>
      <c r="C594" s="16" t="s">
        <v>114</v>
      </c>
      <c r="D594" s="16" t="s">
        <v>115</v>
      </c>
      <c r="E594" s="16" t="s">
        <v>531</v>
      </c>
      <c r="F594" s="16" t="s">
        <v>76</v>
      </c>
      <c r="G594" s="28">
        <f>G595</f>
        <v>1301.3</v>
      </c>
      <c r="H594" s="28">
        <f t="shared" si="253"/>
        <v>175</v>
      </c>
      <c r="I594" s="28">
        <f t="shared" si="253"/>
        <v>175</v>
      </c>
    </row>
    <row r="595" spans="1:9" ht="78.75" outlineLevel="4">
      <c r="A595" s="15" t="s">
        <v>476</v>
      </c>
      <c r="B595" s="16" t="s">
        <v>502</v>
      </c>
      <c r="C595" s="16" t="s">
        <v>114</v>
      </c>
      <c r="D595" s="16" t="s">
        <v>115</v>
      </c>
      <c r="E595" s="16" t="s">
        <v>532</v>
      </c>
      <c r="F595" s="16" t="s">
        <v>76</v>
      </c>
      <c r="G595" s="28">
        <f>G600+G606+G596+G598+G602+G604</f>
        <v>1301.3</v>
      </c>
      <c r="H595" s="28">
        <f>H600+H606+H596+H598+H602+H604</f>
        <v>175</v>
      </c>
      <c r="I595" s="28">
        <f>I600+I606+I596+I598+I602+I604</f>
        <v>175</v>
      </c>
    </row>
    <row r="596" spans="1:9" ht="70.5" customHeight="1" outlineLevel="4">
      <c r="A596" s="22" t="s">
        <v>630</v>
      </c>
      <c r="B596" s="16" t="s">
        <v>502</v>
      </c>
      <c r="C596" s="16" t="s">
        <v>114</v>
      </c>
      <c r="D596" s="16" t="s">
        <v>115</v>
      </c>
      <c r="E596" s="16" t="s">
        <v>564</v>
      </c>
      <c r="F596" s="16" t="s">
        <v>76</v>
      </c>
      <c r="G596" s="28">
        <f>G597</f>
        <v>125</v>
      </c>
      <c r="H596" s="28">
        <f>H597</f>
        <v>125</v>
      </c>
      <c r="I596" s="28">
        <f>I597</f>
        <v>125</v>
      </c>
    </row>
    <row r="597" spans="1:9" ht="48.75" customHeight="1" outlineLevel="4">
      <c r="A597" s="15" t="s">
        <v>55</v>
      </c>
      <c r="B597" s="16" t="s">
        <v>502</v>
      </c>
      <c r="C597" s="16" t="s">
        <v>114</v>
      </c>
      <c r="D597" s="16" t="s">
        <v>115</v>
      </c>
      <c r="E597" s="16" t="s">
        <v>564</v>
      </c>
      <c r="F597" s="16" t="s">
        <v>121</v>
      </c>
      <c r="G597" s="28">
        <v>125</v>
      </c>
      <c r="H597" s="28">
        <v>125</v>
      </c>
      <c r="I597" s="28">
        <v>125</v>
      </c>
    </row>
    <row r="598" spans="1:9" ht="35.25" customHeight="1" outlineLevel="4">
      <c r="A598" s="22" t="s">
        <v>631</v>
      </c>
      <c r="B598" s="16" t="s">
        <v>502</v>
      </c>
      <c r="C598" s="16" t="s">
        <v>114</v>
      </c>
      <c r="D598" s="16" t="s">
        <v>115</v>
      </c>
      <c r="E598" s="16" t="s">
        <v>566</v>
      </c>
      <c r="F598" s="16" t="s">
        <v>76</v>
      </c>
      <c r="G598" s="28">
        <f>G599</f>
        <v>400</v>
      </c>
      <c r="H598" s="28">
        <f t="shared" ref="H598:I598" si="254">H599</f>
        <v>0</v>
      </c>
      <c r="I598" s="28">
        <f t="shared" si="254"/>
        <v>0</v>
      </c>
    </row>
    <row r="599" spans="1:9" ht="48.75" customHeight="1" outlineLevel="4">
      <c r="A599" s="15" t="s">
        <v>55</v>
      </c>
      <c r="B599" s="16" t="s">
        <v>502</v>
      </c>
      <c r="C599" s="16" t="s">
        <v>114</v>
      </c>
      <c r="D599" s="16" t="s">
        <v>115</v>
      </c>
      <c r="E599" s="16" t="s">
        <v>566</v>
      </c>
      <c r="F599" s="16" t="s">
        <v>121</v>
      </c>
      <c r="G599" s="28">
        <v>400</v>
      </c>
      <c r="H599" s="28">
        <v>0</v>
      </c>
      <c r="I599" s="28">
        <v>0</v>
      </c>
    </row>
    <row r="600" spans="1:9" ht="78.75" outlineLevel="4">
      <c r="A600" s="15" t="s">
        <v>477</v>
      </c>
      <c r="B600" s="16" t="s">
        <v>502</v>
      </c>
      <c r="C600" s="16" t="s">
        <v>114</v>
      </c>
      <c r="D600" s="16" t="s">
        <v>115</v>
      </c>
      <c r="E600" s="16" t="s">
        <v>533</v>
      </c>
      <c r="F600" s="16" t="s">
        <v>76</v>
      </c>
      <c r="G600" s="28">
        <f>G601</f>
        <v>500</v>
      </c>
      <c r="H600" s="28">
        <f t="shared" ref="H600:I600" si="255">H601</f>
        <v>0</v>
      </c>
      <c r="I600" s="28">
        <f t="shared" si="255"/>
        <v>0</v>
      </c>
    </row>
    <row r="601" spans="1:9" ht="49.5" customHeight="1" outlineLevel="4">
      <c r="A601" s="15" t="s">
        <v>55</v>
      </c>
      <c r="B601" s="16" t="s">
        <v>502</v>
      </c>
      <c r="C601" s="16" t="s">
        <v>114</v>
      </c>
      <c r="D601" s="16" t="s">
        <v>115</v>
      </c>
      <c r="E601" s="16" t="s">
        <v>533</v>
      </c>
      <c r="F601" s="16" t="s">
        <v>121</v>
      </c>
      <c r="G601" s="28">
        <v>500</v>
      </c>
      <c r="H601" s="28">
        <v>0</v>
      </c>
      <c r="I601" s="28">
        <v>0</v>
      </c>
    </row>
    <row r="602" spans="1:9" ht="66" customHeight="1" outlineLevel="4">
      <c r="A602" s="22" t="s">
        <v>630</v>
      </c>
      <c r="B602" s="16" t="s">
        <v>502</v>
      </c>
      <c r="C602" s="16" t="s">
        <v>114</v>
      </c>
      <c r="D602" s="16" t="s">
        <v>115</v>
      </c>
      <c r="E602" s="16" t="s">
        <v>568</v>
      </c>
      <c r="F602" s="16" t="s">
        <v>76</v>
      </c>
      <c r="G602" s="28">
        <f>G603</f>
        <v>50</v>
      </c>
      <c r="H602" s="28">
        <f t="shared" ref="H602:I602" si="256">H603</f>
        <v>50</v>
      </c>
      <c r="I602" s="28">
        <f t="shared" si="256"/>
        <v>50</v>
      </c>
    </row>
    <row r="603" spans="1:9" ht="49.5" customHeight="1" outlineLevel="4">
      <c r="A603" s="15" t="s">
        <v>55</v>
      </c>
      <c r="B603" s="16" t="s">
        <v>502</v>
      </c>
      <c r="C603" s="16" t="s">
        <v>114</v>
      </c>
      <c r="D603" s="16" t="s">
        <v>115</v>
      </c>
      <c r="E603" s="16" t="s">
        <v>568</v>
      </c>
      <c r="F603" s="16" t="s">
        <v>121</v>
      </c>
      <c r="G603" s="28">
        <v>50</v>
      </c>
      <c r="H603" s="28">
        <v>50</v>
      </c>
      <c r="I603" s="28">
        <v>50</v>
      </c>
    </row>
    <row r="604" spans="1:9" ht="39" customHeight="1" outlineLevel="4">
      <c r="A604" s="22" t="s">
        <v>631</v>
      </c>
      <c r="B604" s="16" t="s">
        <v>502</v>
      </c>
      <c r="C604" s="16" t="s">
        <v>114</v>
      </c>
      <c r="D604" s="16" t="s">
        <v>115</v>
      </c>
      <c r="E604" s="16" t="s">
        <v>569</v>
      </c>
      <c r="F604" s="16" t="s">
        <v>76</v>
      </c>
      <c r="G604" s="28">
        <f>G605</f>
        <v>200</v>
      </c>
      <c r="H604" s="28">
        <f t="shared" ref="H604:I604" si="257">H605</f>
        <v>0</v>
      </c>
      <c r="I604" s="28">
        <f t="shared" si="257"/>
        <v>0</v>
      </c>
    </row>
    <row r="605" spans="1:9" ht="49.5" customHeight="1" outlineLevel="4">
      <c r="A605" s="15" t="s">
        <v>55</v>
      </c>
      <c r="B605" s="16" t="s">
        <v>502</v>
      </c>
      <c r="C605" s="16" t="s">
        <v>114</v>
      </c>
      <c r="D605" s="16" t="s">
        <v>115</v>
      </c>
      <c r="E605" s="16" t="s">
        <v>569</v>
      </c>
      <c r="F605" s="16" t="s">
        <v>121</v>
      </c>
      <c r="G605" s="28">
        <v>200</v>
      </c>
      <c r="H605" s="28">
        <v>0</v>
      </c>
      <c r="I605" s="28">
        <v>0</v>
      </c>
    </row>
    <row r="606" spans="1:9" ht="78" customHeight="1" outlineLevel="4">
      <c r="A606" s="15" t="s">
        <v>477</v>
      </c>
      <c r="B606" s="16" t="s">
        <v>502</v>
      </c>
      <c r="C606" s="16" t="s">
        <v>114</v>
      </c>
      <c r="D606" s="16" t="s">
        <v>115</v>
      </c>
      <c r="E606" s="16" t="s">
        <v>534</v>
      </c>
      <c r="F606" s="16" t="s">
        <v>76</v>
      </c>
      <c r="G606" s="28">
        <f>G607</f>
        <v>26.3</v>
      </c>
      <c r="H606" s="28">
        <f t="shared" ref="H606:I606" si="258">H607</f>
        <v>0</v>
      </c>
      <c r="I606" s="28">
        <f t="shared" si="258"/>
        <v>0</v>
      </c>
    </row>
    <row r="607" spans="1:9" ht="49.5" customHeight="1" outlineLevel="4">
      <c r="A607" s="15" t="s">
        <v>55</v>
      </c>
      <c r="B607" s="16" t="s">
        <v>502</v>
      </c>
      <c r="C607" s="16" t="s">
        <v>114</v>
      </c>
      <c r="D607" s="16" t="s">
        <v>115</v>
      </c>
      <c r="E607" s="16" t="s">
        <v>534</v>
      </c>
      <c r="F607" s="16" t="s">
        <v>121</v>
      </c>
      <c r="G607" s="28">
        <v>26.3</v>
      </c>
      <c r="H607" s="28">
        <v>0</v>
      </c>
      <c r="I607" s="28">
        <v>0</v>
      </c>
    </row>
    <row r="608" spans="1:9" outlineLevel="5">
      <c r="A608" s="11" t="s">
        <v>333</v>
      </c>
      <c r="B608" s="12" t="s">
        <v>502</v>
      </c>
      <c r="C608" s="12" t="s">
        <v>142</v>
      </c>
      <c r="D608" s="12"/>
      <c r="E608" s="12"/>
      <c r="F608" s="12"/>
      <c r="G608" s="26">
        <f>G609+G639+G694+G716+G729</f>
        <v>1166161.8000000003</v>
      </c>
      <c r="H608" s="26">
        <f t="shared" ref="H608:I608" si="259">H609+H639+H694+H716+H729</f>
        <v>1117662.6000000001</v>
      </c>
      <c r="I608" s="26">
        <f t="shared" si="259"/>
        <v>1125992.5</v>
      </c>
    </row>
    <row r="609" spans="1:9" outlineLevel="6">
      <c r="A609" s="13" t="s">
        <v>448</v>
      </c>
      <c r="B609" s="14" t="s">
        <v>502</v>
      </c>
      <c r="C609" s="14" t="s">
        <v>142</v>
      </c>
      <c r="D609" s="14" t="s">
        <v>77</v>
      </c>
      <c r="E609" s="14"/>
      <c r="F609" s="14"/>
      <c r="G609" s="27">
        <f>G610</f>
        <v>487136.06199999998</v>
      </c>
      <c r="H609" s="27">
        <f t="shared" ref="H609:I611" si="260">H610</f>
        <v>488739.51</v>
      </c>
      <c r="I609" s="27">
        <f t="shared" si="260"/>
        <v>492343.70999999996</v>
      </c>
    </row>
    <row r="610" spans="1:9" ht="47.25" outlineLevel="7">
      <c r="A610" s="15" t="s">
        <v>449</v>
      </c>
      <c r="B610" s="16" t="s">
        <v>502</v>
      </c>
      <c r="C610" s="16" t="s">
        <v>142</v>
      </c>
      <c r="D610" s="16" t="s">
        <v>77</v>
      </c>
      <c r="E610" s="16" t="s">
        <v>503</v>
      </c>
      <c r="F610" s="16" t="s">
        <v>76</v>
      </c>
      <c r="G610" s="28">
        <f>G611</f>
        <v>487136.06199999998</v>
      </c>
      <c r="H610" s="28">
        <f t="shared" si="260"/>
        <v>488739.51</v>
      </c>
      <c r="I610" s="28">
        <f t="shared" si="260"/>
        <v>492343.70999999996</v>
      </c>
    </row>
    <row r="611" spans="1:9" ht="47.25" outlineLevel="6">
      <c r="A611" s="15" t="s">
        <v>450</v>
      </c>
      <c r="B611" s="16" t="s">
        <v>502</v>
      </c>
      <c r="C611" s="16" t="s">
        <v>142</v>
      </c>
      <c r="D611" s="16" t="s">
        <v>77</v>
      </c>
      <c r="E611" s="16" t="s">
        <v>504</v>
      </c>
      <c r="F611" s="16" t="s">
        <v>76</v>
      </c>
      <c r="G611" s="28">
        <f>G612</f>
        <v>487136.06199999998</v>
      </c>
      <c r="H611" s="28">
        <f t="shared" si="260"/>
        <v>488739.51</v>
      </c>
      <c r="I611" s="28">
        <f t="shared" si="260"/>
        <v>492343.70999999996</v>
      </c>
    </row>
    <row r="612" spans="1:9" ht="63" customHeight="1" outlineLevel="7">
      <c r="A612" s="15" t="s">
        <v>451</v>
      </c>
      <c r="B612" s="16" t="s">
        <v>502</v>
      </c>
      <c r="C612" s="16" t="s">
        <v>142</v>
      </c>
      <c r="D612" s="16" t="s">
        <v>77</v>
      </c>
      <c r="E612" s="16" t="s">
        <v>505</v>
      </c>
      <c r="F612" s="16" t="s">
        <v>76</v>
      </c>
      <c r="G612" s="28">
        <f>G613+G615+G617+G619+G621+G623+G625+G629+G631+G633+G637+G627+G635</f>
        <v>487136.06199999998</v>
      </c>
      <c r="H612" s="28">
        <f>H613+H615+H617+H619+H621+H623+H625+H629+H631+H633+H637+H627</f>
        <v>488739.51</v>
      </c>
      <c r="I612" s="28">
        <f>I613+I615+I617+I619+I621+I623+I625+I629+I631+I633+I637+I627</f>
        <v>492343.70999999996</v>
      </c>
    </row>
    <row r="613" spans="1:9" ht="31.5" outlineLevel="6">
      <c r="A613" s="15" t="s">
        <v>452</v>
      </c>
      <c r="B613" s="16" t="s">
        <v>502</v>
      </c>
      <c r="C613" s="16" t="s">
        <v>142</v>
      </c>
      <c r="D613" s="16" t="s">
        <v>77</v>
      </c>
      <c r="E613" s="16" t="s">
        <v>506</v>
      </c>
      <c r="F613" s="16" t="s">
        <v>76</v>
      </c>
      <c r="G613" s="28">
        <f>G614</f>
        <v>4912.6880000000001</v>
      </c>
      <c r="H613" s="28">
        <f t="shared" ref="H613:I613" si="261">H614</f>
        <v>8043.8</v>
      </c>
      <c r="I613" s="28">
        <f t="shared" si="261"/>
        <v>3500</v>
      </c>
    </row>
    <row r="614" spans="1:9" ht="47.25" customHeight="1" outlineLevel="7">
      <c r="A614" s="15" t="s">
        <v>55</v>
      </c>
      <c r="B614" s="16" t="s">
        <v>502</v>
      </c>
      <c r="C614" s="16" t="s">
        <v>142</v>
      </c>
      <c r="D614" s="16" t="s">
        <v>77</v>
      </c>
      <c r="E614" s="16" t="s">
        <v>506</v>
      </c>
      <c r="F614" s="16" t="s">
        <v>121</v>
      </c>
      <c r="G614" s="28">
        <f>5336-216.048-207.264</f>
        <v>4912.6880000000001</v>
      </c>
      <c r="H614" s="28">
        <v>8043.8</v>
      </c>
      <c r="I614" s="28">
        <v>3500</v>
      </c>
    </row>
    <row r="615" spans="1:9" ht="47.25" outlineLevel="6">
      <c r="A615" s="15" t="s">
        <v>453</v>
      </c>
      <c r="B615" s="16" t="s">
        <v>502</v>
      </c>
      <c r="C615" s="16" t="s">
        <v>142</v>
      </c>
      <c r="D615" s="16" t="s">
        <v>77</v>
      </c>
      <c r="E615" s="16" t="s">
        <v>507</v>
      </c>
      <c r="F615" s="16" t="s">
        <v>76</v>
      </c>
      <c r="G615" s="28">
        <f>G616</f>
        <v>150</v>
      </c>
      <c r="H615" s="28">
        <f t="shared" ref="H615:I615" si="262">H616</f>
        <v>150</v>
      </c>
      <c r="I615" s="28">
        <f t="shared" si="262"/>
        <v>150</v>
      </c>
    </row>
    <row r="616" spans="1:9" ht="31.5" outlineLevel="7">
      <c r="A616" s="15" t="s">
        <v>31</v>
      </c>
      <c r="B616" s="16" t="s">
        <v>502</v>
      </c>
      <c r="C616" s="16" t="s">
        <v>142</v>
      </c>
      <c r="D616" s="16" t="s">
        <v>77</v>
      </c>
      <c r="E616" s="16" t="s">
        <v>507</v>
      </c>
      <c r="F616" s="16" t="s">
        <v>95</v>
      </c>
      <c r="G616" s="28">
        <v>150</v>
      </c>
      <c r="H616" s="28">
        <v>150</v>
      </c>
      <c r="I616" s="28">
        <v>150</v>
      </c>
    </row>
    <row r="617" spans="1:9" ht="63" outlineLevel="6">
      <c r="A617" s="15" t="s">
        <v>454</v>
      </c>
      <c r="B617" s="16" t="s">
        <v>502</v>
      </c>
      <c r="C617" s="16" t="s">
        <v>142</v>
      </c>
      <c r="D617" s="16" t="s">
        <v>77</v>
      </c>
      <c r="E617" s="16" t="s">
        <v>508</v>
      </c>
      <c r="F617" s="16" t="s">
        <v>76</v>
      </c>
      <c r="G617" s="28">
        <f>G618</f>
        <v>250075</v>
      </c>
      <c r="H617" s="28">
        <f t="shared" ref="H617:I617" si="263">H618</f>
        <v>250075</v>
      </c>
      <c r="I617" s="28">
        <f t="shared" si="263"/>
        <v>250075</v>
      </c>
    </row>
    <row r="618" spans="1:9" ht="45" customHeight="1" outlineLevel="7">
      <c r="A618" s="15" t="s">
        <v>55</v>
      </c>
      <c r="B618" s="16" t="s">
        <v>502</v>
      </c>
      <c r="C618" s="16" t="s">
        <v>142</v>
      </c>
      <c r="D618" s="16" t="s">
        <v>77</v>
      </c>
      <c r="E618" s="16" t="s">
        <v>508</v>
      </c>
      <c r="F618" s="16" t="s">
        <v>121</v>
      </c>
      <c r="G618" s="28">
        <v>250075</v>
      </c>
      <c r="H618" s="28">
        <v>250075</v>
      </c>
      <c r="I618" s="28">
        <v>250075</v>
      </c>
    </row>
    <row r="619" spans="1:9" ht="63" outlineLevel="6">
      <c r="A619" s="15" t="s">
        <v>455</v>
      </c>
      <c r="B619" s="16" t="s">
        <v>502</v>
      </c>
      <c r="C619" s="16" t="s">
        <v>142</v>
      </c>
      <c r="D619" s="16" t="s">
        <v>77</v>
      </c>
      <c r="E619" s="16" t="s">
        <v>509</v>
      </c>
      <c r="F619" s="16" t="s">
        <v>76</v>
      </c>
      <c r="G619" s="28">
        <f>G620</f>
        <v>1000</v>
      </c>
      <c r="H619" s="28">
        <f t="shared" ref="H619:I619" si="264">H620</f>
        <v>1000</v>
      </c>
      <c r="I619" s="28">
        <f t="shared" si="264"/>
        <v>1000</v>
      </c>
    </row>
    <row r="620" spans="1:9" ht="46.5" customHeight="1" outlineLevel="7">
      <c r="A620" s="15" t="s">
        <v>55</v>
      </c>
      <c r="B620" s="16" t="s">
        <v>502</v>
      </c>
      <c r="C620" s="16" t="s">
        <v>142</v>
      </c>
      <c r="D620" s="16" t="s">
        <v>77</v>
      </c>
      <c r="E620" s="16" t="s">
        <v>509</v>
      </c>
      <c r="F620" s="16" t="s">
        <v>121</v>
      </c>
      <c r="G620" s="28">
        <v>1000</v>
      </c>
      <c r="H620" s="28">
        <v>1000</v>
      </c>
      <c r="I620" s="28">
        <v>1000</v>
      </c>
    </row>
    <row r="621" spans="1:9" ht="31.5" hidden="1" outlineLevel="6">
      <c r="A621" s="15" t="s">
        <v>456</v>
      </c>
      <c r="B621" s="16" t="s">
        <v>502</v>
      </c>
      <c r="C621" s="16" t="s">
        <v>142</v>
      </c>
      <c r="D621" s="16" t="s">
        <v>77</v>
      </c>
      <c r="E621" s="16" t="s">
        <v>510</v>
      </c>
      <c r="F621" s="16" t="s">
        <v>76</v>
      </c>
      <c r="G621" s="28">
        <f>G622</f>
        <v>0</v>
      </c>
      <c r="H621" s="28">
        <f t="shared" ref="H621:I621" si="265">H622</f>
        <v>0</v>
      </c>
      <c r="I621" s="28">
        <f t="shared" si="265"/>
        <v>0</v>
      </c>
    </row>
    <row r="622" spans="1:9" ht="47.25" hidden="1" customHeight="1" outlineLevel="7">
      <c r="A622" s="15" t="s">
        <v>55</v>
      </c>
      <c r="B622" s="16" t="s">
        <v>502</v>
      </c>
      <c r="C622" s="16" t="s">
        <v>142</v>
      </c>
      <c r="D622" s="16" t="s">
        <v>77</v>
      </c>
      <c r="E622" s="16" t="s">
        <v>510</v>
      </c>
      <c r="F622" s="16" t="s">
        <v>121</v>
      </c>
      <c r="G622" s="28">
        <f>143-143</f>
        <v>0</v>
      </c>
      <c r="H622" s="28">
        <v>0</v>
      </c>
      <c r="I622" s="28">
        <v>0</v>
      </c>
    </row>
    <row r="623" spans="1:9" ht="63" outlineLevel="6" collapsed="1">
      <c r="A623" s="15" t="s">
        <v>457</v>
      </c>
      <c r="B623" s="16" t="s">
        <v>502</v>
      </c>
      <c r="C623" s="16" t="s">
        <v>142</v>
      </c>
      <c r="D623" s="16" t="s">
        <v>77</v>
      </c>
      <c r="E623" s="16" t="s">
        <v>511</v>
      </c>
      <c r="F623" s="16" t="s">
        <v>76</v>
      </c>
      <c r="G623" s="28">
        <f>G624</f>
        <v>1501.3</v>
      </c>
      <c r="H623" s="28">
        <f t="shared" ref="H623:I623" si="266">H624</f>
        <v>0</v>
      </c>
      <c r="I623" s="28">
        <f t="shared" si="266"/>
        <v>0</v>
      </c>
    </row>
    <row r="624" spans="1:9" ht="45.75" customHeight="1" outlineLevel="7">
      <c r="A624" s="15" t="s">
        <v>55</v>
      </c>
      <c r="B624" s="16" t="s">
        <v>502</v>
      </c>
      <c r="C624" s="16" t="s">
        <v>142</v>
      </c>
      <c r="D624" s="16" t="s">
        <v>77</v>
      </c>
      <c r="E624" s="16" t="s">
        <v>511</v>
      </c>
      <c r="F624" s="16" t="s">
        <v>121</v>
      </c>
      <c r="G624" s="28">
        <v>1501.3</v>
      </c>
      <c r="H624" s="28">
        <v>0</v>
      </c>
      <c r="I624" s="28">
        <v>0</v>
      </c>
    </row>
    <row r="625" spans="1:9" ht="114.75" customHeight="1" outlineLevel="6">
      <c r="A625" s="15" t="s">
        <v>560</v>
      </c>
      <c r="B625" s="16" t="s">
        <v>502</v>
      </c>
      <c r="C625" s="16" t="s">
        <v>142</v>
      </c>
      <c r="D625" s="16" t="s">
        <v>77</v>
      </c>
      <c r="E625" s="16" t="s">
        <v>512</v>
      </c>
      <c r="F625" s="16" t="s">
        <v>76</v>
      </c>
      <c r="G625" s="28">
        <f>G626</f>
        <v>964.71</v>
      </c>
      <c r="H625" s="28">
        <f t="shared" ref="H625:I625" si="267">H626</f>
        <v>964.71</v>
      </c>
      <c r="I625" s="28">
        <f t="shared" si="267"/>
        <v>964.71</v>
      </c>
    </row>
    <row r="626" spans="1:9" ht="46.5" customHeight="1" outlineLevel="7">
      <c r="A626" s="15" t="s">
        <v>55</v>
      </c>
      <c r="B626" s="16" t="s">
        <v>502</v>
      </c>
      <c r="C626" s="16" t="s">
        <v>142</v>
      </c>
      <c r="D626" s="16" t="s">
        <v>77</v>
      </c>
      <c r="E626" s="16" t="s">
        <v>512</v>
      </c>
      <c r="F626" s="16" t="s">
        <v>121</v>
      </c>
      <c r="G626" s="28">
        <v>964.71</v>
      </c>
      <c r="H626" s="28">
        <v>964.71</v>
      </c>
      <c r="I626" s="28">
        <v>964.71</v>
      </c>
    </row>
    <row r="627" spans="1:9" ht="54" customHeight="1" outlineLevel="7">
      <c r="A627" s="24" t="s">
        <v>701</v>
      </c>
      <c r="B627" s="16" t="s">
        <v>502</v>
      </c>
      <c r="C627" s="16" t="s">
        <v>142</v>
      </c>
      <c r="D627" s="16" t="s">
        <v>77</v>
      </c>
      <c r="E627" s="16" t="s">
        <v>700</v>
      </c>
      <c r="F627" s="16" t="s">
        <v>76</v>
      </c>
      <c r="G627" s="28">
        <f>G628</f>
        <v>3938</v>
      </c>
      <c r="H627" s="28">
        <f t="shared" ref="H627:I627" si="268">H628</f>
        <v>0</v>
      </c>
      <c r="I627" s="28">
        <f t="shared" si="268"/>
        <v>0</v>
      </c>
    </row>
    <row r="628" spans="1:9" ht="55.5" customHeight="1" outlineLevel="7">
      <c r="A628" s="15" t="s">
        <v>55</v>
      </c>
      <c r="B628" s="16" t="s">
        <v>502</v>
      </c>
      <c r="C628" s="16" t="s">
        <v>142</v>
      </c>
      <c r="D628" s="16" t="s">
        <v>77</v>
      </c>
      <c r="E628" s="16" t="s">
        <v>700</v>
      </c>
      <c r="F628" s="16" t="s">
        <v>121</v>
      </c>
      <c r="G628" s="28">
        <f>6361-2423</f>
        <v>3938</v>
      </c>
      <c r="H628" s="28">
        <v>0</v>
      </c>
      <c r="I628" s="28">
        <v>0</v>
      </c>
    </row>
    <row r="629" spans="1:9" ht="47.25" outlineLevel="6">
      <c r="A629" s="15" t="s">
        <v>458</v>
      </c>
      <c r="B629" s="16" t="s">
        <v>502</v>
      </c>
      <c r="C629" s="16" t="s">
        <v>142</v>
      </c>
      <c r="D629" s="16" t="s">
        <v>77</v>
      </c>
      <c r="E629" s="16" t="s">
        <v>513</v>
      </c>
      <c r="F629" s="16" t="s">
        <v>76</v>
      </c>
      <c r="G629" s="28">
        <f>G630</f>
        <v>561.70000000000005</v>
      </c>
      <c r="H629" s="28">
        <f t="shared" ref="H629:I629" si="269">H630</f>
        <v>0</v>
      </c>
      <c r="I629" s="28">
        <f t="shared" si="269"/>
        <v>0</v>
      </c>
    </row>
    <row r="630" spans="1:9" ht="45.75" customHeight="1" outlineLevel="7">
      <c r="A630" s="15" t="s">
        <v>55</v>
      </c>
      <c r="B630" s="16" t="s">
        <v>502</v>
      </c>
      <c r="C630" s="16" t="s">
        <v>142</v>
      </c>
      <c r="D630" s="16" t="s">
        <v>77</v>
      </c>
      <c r="E630" s="16" t="s">
        <v>513</v>
      </c>
      <c r="F630" s="16" t="s">
        <v>121</v>
      </c>
      <c r="G630" s="28">
        <f>561.6+0.1</f>
        <v>561.70000000000005</v>
      </c>
      <c r="H630" s="28">
        <v>0</v>
      </c>
      <c r="I630" s="28">
        <v>0</v>
      </c>
    </row>
    <row r="631" spans="1:9" ht="31.5" hidden="1" outlineLevel="6">
      <c r="A631" s="15" t="s">
        <v>456</v>
      </c>
      <c r="B631" s="16" t="s">
        <v>502</v>
      </c>
      <c r="C631" s="16" t="s">
        <v>142</v>
      </c>
      <c r="D631" s="16" t="s">
        <v>77</v>
      </c>
      <c r="E631" s="16" t="s">
        <v>514</v>
      </c>
      <c r="F631" s="16" t="s">
        <v>76</v>
      </c>
      <c r="G631" s="28">
        <f>G632</f>
        <v>0</v>
      </c>
      <c r="H631" s="28">
        <f t="shared" ref="H631:I631" si="270">H632</f>
        <v>0</v>
      </c>
      <c r="I631" s="28">
        <f t="shared" si="270"/>
        <v>0</v>
      </c>
    </row>
    <row r="632" spans="1:9" ht="52.5" hidden="1" customHeight="1" outlineLevel="7">
      <c r="A632" s="15" t="s">
        <v>55</v>
      </c>
      <c r="B632" s="16" t="s">
        <v>502</v>
      </c>
      <c r="C632" s="16" t="s">
        <v>142</v>
      </c>
      <c r="D632" s="16" t="s">
        <v>77</v>
      </c>
      <c r="E632" s="16" t="s">
        <v>514</v>
      </c>
      <c r="F632" s="16" t="s">
        <v>121</v>
      </c>
      <c r="G632" s="28">
        <f>36-36</f>
        <v>0</v>
      </c>
      <c r="H632" s="28">
        <v>0</v>
      </c>
      <c r="I632" s="28">
        <v>0</v>
      </c>
    </row>
    <row r="633" spans="1:9" ht="63" outlineLevel="6" collapsed="1">
      <c r="A633" s="15" t="s">
        <v>459</v>
      </c>
      <c r="B633" s="16" t="s">
        <v>502</v>
      </c>
      <c r="C633" s="16" t="s">
        <v>142</v>
      </c>
      <c r="D633" s="16" t="s">
        <v>77</v>
      </c>
      <c r="E633" s="16" t="s">
        <v>515</v>
      </c>
      <c r="F633" s="16" t="s">
        <v>76</v>
      </c>
      <c r="G633" s="28">
        <f>G634</f>
        <v>79.099999999999994</v>
      </c>
      <c r="H633" s="28">
        <f t="shared" ref="H633:I633" si="271">H634</f>
        <v>0</v>
      </c>
      <c r="I633" s="28">
        <f t="shared" si="271"/>
        <v>0</v>
      </c>
    </row>
    <row r="634" spans="1:9" ht="48" customHeight="1" outlineLevel="7">
      <c r="A634" s="15" t="s">
        <v>55</v>
      </c>
      <c r="B634" s="16" t="s">
        <v>502</v>
      </c>
      <c r="C634" s="16" t="s">
        <v>142</v>
      </c>
      <c r="D634" s="16" t="s">
        <v>77</v>
      </c>
      <c r="E634" s="16" t="s">
        <v>515</v>
      </c>
      <c r="F634" s="16" t="s">
        <v>121</v>
      </c>
      <c r="G634" s="28">
        <v>79.099999999999994</v>
      </c>
      <c r="H634" s="28">
        <v>0</v>
      </c>
      <c r="I634" s="28">
        <v>0</v>
      </c>
    </row>
    <row r="635" spans="1:9" ht="47.25" customHeight="1" outlineLevel="7">
      <c r="A635" s="22" t="s">
        <v>707</v>
      </c>
      <c r="B635" s="23" t="s">
        <v>502</v>
      </c>
      <c r="C635" s="23" t="s">
        <v>142</v>
      </c>
      <c r="D635" s="23" t="s">
        <v>77</v>
      </c>
      <c r="E635" s="23" t="s">
        <v>708</v>
      </c>
      <c r="F635" s="23" t="s">
        <v>76</v>
      </c>
      <c r="G635" s="28">
        <f>G636</f>
        <v>207.26400000000001</v>
      </c>
      <c r="H635" s="28">
        <f t="shared" ref="H635:I635" si="272">H636</f>
        <v>0</v>
      </c>
      <c r="I635" s="28">
        <f t="shared" si="272"/>
        <v>0</v>
      </c>
    </row>
    <row r="636" spans="1:9" ht="48" customHeight="1" outlineLevel="7">
      <c r="A636" s="22" t="s">
        <v>709</v>
      </c>
      <c r="B636" s="23" t="s">
        <v>502</v>
      </c>
      <c r="C636" s="23" t="s">
        <v>142</v>
      </c>
      <c r="D636" s="23" t="s">
        <v>77</v>
      </c>
      <c r="E636" s="23" t="s">
        <v>708</v>
      </c>
      <c r="F636" s="23" t="s">
        <v>121</v>
      </c>
      <c r="G636" s="28">
        <v>207.26400000000001</v>
      </c>
      <c r="H636" s="28">
        <v>0</v>
      </c>
      <c r="I636" s="28">
        <v>0</v>
      </c>
    </row>
    <row r="637" spans="1:9" ht="47.25" outlineLevel="4">
      <c r="A637" s="15" t="s">
        <v>460</v>
      </c>
      <c r="B637" s="16" t="s">
        <v>502</v>
      </c>
      <c r="C637" s="16" t="s">
        <v>142</v>
      </c>
      <c r="D637" s="16" t="s">
        <v>77</v>
      </c>
      <c r="E637" s="16" t="s">
        <v>516</v>
      </c>
      <c r="F637" s="16" t="s">
        <v>76</v>
      </c>
      <c r="G637" s="28">
        <f>G638</f>
        <v>223746.3</v>
      </c>
      <c r="H637" s="28">
        <f t="shared" ref="H637:I637" si="273">H638</f>
        <v>228506</v>
      </c>
      <c r="I637" s="28">
        <f t="shared" si="273"/>
        <v>236654</v>
      </c>
    </row>
    <row r="638" spans="1:9" ht="46.5" customHeight="1" outlineLevel="5">
      <c r="A638" s="15" t="s">
        <v>55</v>
      </c>
      <c r="B638" s="16" t="s">
        <v>502</v>
      </c>
      <c r="C638" s="16" t="s">
        <v>142</v>
      </c>
      <c r="D638" s="16" t="s">
        <v>77</v>
      </c>
      <c r="E638" s="16" t="s">
        <v>516</v>
      </c>
      <c r="F638" s="16" t="s">
        <v>121</v>
      </c>
      <c r="G638" s="28">
        <v>223746.3</v>
      </c>
      <c r="H638" s="28">
        <v>228506</v>
      </c>
      <c r="I638" s="28">
        <v>236654</v>
      </c>
    </row>
    <row r="639" spans="1:9" outlineLevel="6">
      <c r="A639" s="13" t="s">
        <v>461</v>
      </c>
      <c r="B639" s="14" t="s">
        <v>502</v>
      </c>
      <c r="C639" s="14" t="s">
        <v>142</v>
      </c>
      <c r="D639" s="14" t="s">
        <v>78</v>
      </c>
      <c r="E639" s="14"/>
      <c r="F639" s="14"/>
      <c r="G639" s="27">
        <f>G640+G683</f>
        <v>573025.33800000011</v>
      </c>
      <c r="H639" s="27">
        <f t="shared" ref="H639:I639" si="274">H640+H683</f>
        <v>522825.69000000006</v>
      </c>
      <c r="I639" s="27">
        <f t="shared" si="274"/>
        <v>527219.09000000008</v>
      </c>
    </row>
    <row r="640" spans="1:9" ht="47.25" outlineLevel="7">
      <c r="A640" s="15" t="s">
        <v>449</v>
      </c>
      <c r="B640" s="16" t="s">
        <v>502</v>
      </c>
      <c r="C640" s="16" t="s">
        <v>142</v>
      </c>
      <c r="D640" s="16" t="s">
        <v>78</v>
      </c>
      <c r="E640" s="16" t="s">
        <v>503</v>
      </c>
      <c r="F640" s="16" t="s">
        <v>76</v>
      </c>
      <c r="G640" s="28">
        <f>G641</f>
        <v>569039.02200000011</v>
      </c>
      <c r="H640" s="28">
        <f t="shared" ref="H640:I640" si="275">H641</f>
        <v>522825.69000000006</v>
      </c>
      <c r="I640" s="28">
        <f t="shared" si="275"/>
        <v>527219.09000000008</v>
      </c>
    </row>
    <row r="641" spans="1:9" ht="47.25" outlineLevel="6">
      <c r="A641" s="15" t="s">
        <v>450</v>
      </c>
      <c r="B641" s="16" t="s">
        <v>502</v>
      </c>
      <c r="C641" s="16" t="s">
        <v>142</v>
      </c>
      <c r="D641" s="16" t="s">
        <v>78</v>
      </c>
      <c r="E641" s="16" t="s">
        <v>504</v>
      </c>
      <c r="F641" s="16" t="s">
        <v>76</v>
      </c>
      <c r="G641" s="28">
        <f>G642+G680+G677</f>
        <v>569039.02200000011</v>
      </c>
      <c r="H641" s="28">
        <f t="shared" ref="H641:I641" si="276">H642+H680</f>
        <v>522825.69000000006</v>
      </c>
      <c r="I641" s="28">
        <f t="shared" si="276"/>
        <v>527219.09000000008</v>
      </c>
    </row>
    <row r="642" spans="1:9" ht="63.75" customHeight="1" outlineLevel="7">
      <c r="A642" s="15" t="s">
        <v>462</v>
      </c>
      <c r="B642" s="16" t="s">
        <v>502</v>
      </c>
      <c r="C642" s="16" t="s">
        <v>142</v>
      </c>
      <c r="D642" s="16" t="s">
        <v>78</v>
      </c>
      <c r="E642" s="16" t="s">
        <v>517</v>
      </c>
      <c r="F642" s="16" t="s">
        <v>76</v>
      </c>
      <c r="G642" s="28">
        <f>G643+G645+G647+G649+G651+G653+G655+G657+G659+G663+G665+G671+G675+G667+G661+G669+G673</f>
        <v>565833.29000000015</v>
      </c>
      <c r="H642" s="28">
        <f>H643+H645+H647+H649+H651+H653+H655+H657+H659+H663+H665+H671+H675+H667</f>
        <v>522825.69000000006</v>
      </c>
      <c r="I642" s="28">
        <f>I643+I645+I647+I649+I651+I653+I655+I657+I659+I663+I665+I671+I675+I667</f>
        <v>527219.09000000008</v>
      </c>
    </row>
    <row r="643" spans="1:9" s="3" customFormat="1" ht="63" outlineLevel="2">
      <c r="A643" s="15" t="s">
        <v>463</v>
      </c>
      <c r="B643" s="16" t="s">
        <v>502</v>
      </c>
      <c r="C643" s="16" t="s">
        <v>142</v>
      </c>
      <c r="D643" s="16" t="s">
        <v>78</v>
      </c>
      <c r="E643" s="16" t="s">
        <v>518</v>
      </c>
      <c r="F643" s="16" t="s">
        <v>76</v>
      </c>
      <c r="G643" s="28">
        <f>G644</f>
        <v>30</v>
      </c>
      <c r="H643" s="28">
        <f t="shared" ref="H643:I643" si="277">H644</f>
        <v>30</v>
      </c>
      <c r="I643" s="28">
        <f t="shared" si="277"/>
        <v>30</v>
      </c>
    </row>
    <row r="644" spans="1:9" ht="45.75" customHeight="1" outlineLevel="3">
      <c r="A644" s="15" t="s">
        <v>55</v>
      </c>
      <c r="B644" s="16" t="s">
        <v>502</v>
      </c>
      <c r="C644" s="16" t="s">
        <v>142</v>
      </c>
      <c r="D644" s="16" t="s">
        <v>78</v>
      </c>
      <c r="E644" s="16" t="s">
        <v>518</v>
      </c>
      <c r="F644" s="16" t="s">
        <v>121</v>
      </c>
      <c r="G644" s="28">
        <v>30</v>
      </c>
      <c r="H644" s="28">
        <v>30</v>
      </c>
      <c r="I644" s="28">
        <v>30</v>
      </c>
    </row>
    <row r="645" spans="1:9" ht="31.5" outlineLevel="5">
      <c r="A645" s="15" t="s">
        <v>464</v>
      </c>
      <c r="B645" s="16" t="s">
        <v>502</v>
      </c>
      <c r="C645" s="16" t="s">
        <v>142</v>
      </c>
      <c r="D645" s="16" t="s">
        <v>78</v>
      </c>
      <c r="E645" s="16" t="s">
        <v>519</v>
      </c>
      <c r="F645" s="16" t="s">
        <v>76</v>
      </c>
      <c r="G645" s="28">
        <f>G646</f>
        <v>8067.0259999999998</v>
      </c>
      <c r="H645" s="28">
        <f t="shared" ref="H645:I645" si="278">H646</f>
        <v>2000</v>
      </c>
      <c r="I645" s="28">
        <f t="shared" si="278"/>
        <v>2589.4</v>
      </c>
    </row>
    <row r="646" spans="1:9" ht="46.5" customHeight="1" outlineLevel="6">
      <c r="A646" s="15" t="s">
        <v>55</v>
      </c>
      <c r="B646" s="16" t="s">
        <v>502</v>
      </c>
      <c r="C646" s="16" t="s">
        <v>142</v>
      </c>
      <c r="D646" s="16" t="s">
        <v>78</v>
      </c>
      <c r="E646" s="16" t="s">
        <v>519</v>
      </c>
      <c r="F646" s="16" t="s">
        <v>121</v>
      </c>
      <c r="G646" s="28">
        <f>8356.5-289.474</f>
        <v>8067.0259999999998</v>
      </c>
      <c r="H646" s="28">
        <v>2000</v>
      </c>
      <c r="I646" s="28">
        <v>2589.4</v>
      </c>
    </row>
    <row r="647" spans="1:9" ht="31.5" outlineLevel="7">
      <c r="A647" s="15" t="s">
        <v>465</v>
      </c>
      <c r="B647" s="16" t="s">
        <v>502</v>
      </c>
      <c r="C647" s="16" t="s">
        <v>142</v>
      </c>
      <c r="D647" s="16" t="s">
        <v>78</v>
      </c>
      <c r="E647" s="16" t="s">
        <v>520</v>
      </c>
      <c r="F647" s="16" t="s">
        <v>76</v>
      </c>
      <c r="G647" s="28">
        <f>G648</f>
        <v>200</v>
      </c>
      <c r="H647" s="28">
        <f t="shared" ref="H647:I647" si="279">H648</f>
        <v>200</v>
      </c>
      <c r="I647" s="28">
        <f t="shared" si="279"/>
        <v>200</v>
      </c>
    </row>
    <row r="648" spans="1:9" ht="31.5" outlineLevel="5">
      <c r="A648" s="15" t="s">
        <v>31</v>
      </c>
      <c r="B648" s="16" t="s">
        <v>502</v>
      </c>
      <c r="C648" s="16" t="s">
        <v>142</v>
      </c>
      <c r="D648" s="16" t="s">
        <v>78</v>
      </c>
      <c r="E648" s="16" t="s">
        <v>520</v>
      </c>
      <c r="F648" s="16" t="s">
        <v>95</v>
      </c>
      <c r="G648" s="28">
        <v>200</v>
      </c>
      <c r="H648" s="28">
        <v>200</v>
      </c>
      <c r="I648" s="28">
        <v>200</v>
      </c>
    </row>
    <row r="649" spans="1:9" ht="31.5" outlineLevel="6">
      <c r="A649" s="15" t="s">
        <v>466</v>
      </c>
      <c r="B649" s="16" t="s">
        <v>502</v>
      </c>
      <c r="C649" s="16" t="s">
        <v>142</v>
      </c>
      <c r="D649" s="16" t="s">
        <v>78</v>
      </c>
      <c r="E649" s="16" t="s">
        <v>521</v>
      </c>
      <c r="F649" s="16" t="s">
        <v>76</v>
      </c>
      <c r="G649" s="28">
        <f>G650</f>
        <v>100</v>
      </c>
      <c r="H649" s="28">
        <f t="shared" ref="H649:I649" si="280">H650</f>
        <v>100</v>
      </c>
      <c r="I649" s="28">
        <f t="shared" si="280"/>
        <v>100</v>
      </c>
    </row>
    <row r="650" spans="1:9" ht="31.5" outlineLevel="7">
      <c r="A650" s="15" t="s">
        <v>31</v>
      </c>
      <c r="B650" s="16" t="s">
        <v>502</v>
      </c>
      <c r="C650" s="16" t="s">
        <v>142</v>
      </c>
      <c r="D650" s="16" t="s">
        <v>78</v>
      </c>
      <c r="E650" s="16" t="s">
        <v>521</v>
      </c>
      <c r="F650" s="16" t="s">
        <v>95</v>
      </c>
      <c r="G650" s="28">
        <v>100</v>
      </c>
      <c r="H650" s="28">
        <v>100</v>
      </c>
      <c r="I650" s="28">
        <v>100</v>
      </c>
    </row>
    <row r="651" spans="1:9" ht="63" outlineLevel="3">
      <c r="A651" s="15" t="s">
        <v>467</v>
      </c>
      <c r="B651" s="16" t="s">
        <v>502</v>
      </c>
      <c r="C651" s="16" t="s">
        <v>142</v>
      </c>
      <c r="D651" s="16" t="s">
        <v>78</v>
      </c>
      <c r="E651" s="16" t="s">
        <v>522</v>
      </c>
      <c r="F651" s="16" t="s">
        <v>76</v>
      </c>
      <c r="G651" s="28">
        <f>G652</f>
        <v>200</v>
      </c>
      <c r="H651" s="28">
        <f t="shared" ref="H651:I651" si="281">H652</f>
        <v>200</v>
      </c>
      <c r="I651" s="28">
        <f t="shared" si="281"/>
        <v>200</v>
      </c>
    </row>
    <row r="652" spans="1:9" ht="31.5" outlineLevel="4">
      <c r="A652" s="15" t="s">
        <v>31</v>
      </c>
      <c r="B652" s="16" t="s">
        <v>502</v>
      </c>
      <c r="C652" s="16" t="s">
        <v>142</v>
      </c>
      <c r="D652" s="16" t="s">
        <v>78</v>
      </c>
      <c r="E652" s="16" t="s">
        <v>522</v>
      </c>
      <c r="F652" s="16" t="s">
        <v>95</v>
      </c>
      <c r="G652" s="28">
        <v>200</v>
      </c>
      <c r="H652" s="28">
        <v>200</v>
      </c>
      <c r="I652" s="28">
        <v>200</v>
      </c>
    </row>
    <row r="653" spans="1:9" ht="141.75" outlineLevel="7">
      <c r="A653" s="15" t="s">
        <v>469</v>
      </c>
      <c r="B653" s="16" t="s">
        <v>502</v>
      </c>
      <c r="C653" s="16" t="s">
        <v>142</v>
      </c>
      <c r="D653" s="16" t="s">
        <v>78</v>
      </c>
      <c r="E653" s="16" t="s">
        <v>523</v>
      </c>
      <c r="F653" s="16" t="s">
        <v>76</v>
      </c>
      <c r="G653" s="28">
        <f>G654</f>
        <v>432025</v>
      </c>
      <c r="H653" s="28">
        <f t="shared" ref="H653:I653" si="282">H654</f>
        <v>395648.5</v>
      </c>
      <c r="I653" s="28">
        <f t="shared" si="282"/>
        <v>395655</v>
      </c>
    </row>
    <row r="654" spans="1:9" ht="47.25" customHeight="1" outlineLevel="6">
      <c r="A654" s="15" t="s">
        <v>55</v>
      </c>
      <c r="B654" s="16" t="s">
        <v>502</v>
      </c>
      <c r="C654" s="16" t="s">
        <v>142</v>
      </c>
      <c r="D654" s="16" t="s">
        <v>78</v>
      </c>
      <c r="E654" s="16" t="s">
        <v>523</v>
      </c>
      <c r="F654" s="16" t="s">
        <v>121</v>
      </c>
      <c r="G654" s="28">
        <v>432025</v>
      </c>
      <c r="H654" s="28">
        <v>395648.5</v>
      </c>
      <c r="I654" s="28">
        <v>395655</v>
      </c>
    </row>
    <row r="655" spans="1:9" ht="63" outlineLevel="7">
      <c r="A655" s="15" t="s">
        <v>455</v>
      </c>
      <c r="B655" s="16" t="s">
        <v>502</v>
      </c>
      <c r="C655" s="16" t="s">
        <v>142</v>
      </c>
      <c r="D655" s="16" t="s">
        <v>78</v>
      </c>
      <c r="E655" s="16" t="s">
        <v>524</v>
      </c>
      <c r="F655" s="16" t="s">
        <v>76</v>
      </c>
      <c r="G655" s="28">
        <f>G656</f>
        <v>1000</v>
      </c>
      <c r="H655" s="28">
        <f t="shared" ref="H655:I655" si="283">H656</f>
        <v>1000</v>
      </c>
      <c r="I655" s="28">
        <f t="shared" si="283"/>
        <v>1000</v>
      </c>
    </row>
    <row r="656" spans="1:9" ht="47.25" customHeight="1" outlineLevel="7">
      <c r="A656" s="15" t="s">
        <v>55</v>
      </c>
      <c r="B656" s="16" t="s">
        <v>502</v>
      </c>
      <c r="C656" s="16" t="s">
        <v>142</v>
      </c>
      <c r="D656" s="16" t="s">
        <v>78</v>
      </c>
      <c r="E656" s="16" t="s">
        <v>524</v>
      </c>
      <c r="F656" s="16" t="s">
        <v>121</v>
      </c>
      <c r="G656" s="28">
        <v>1000</v>
      </c>
      <c r="H656" s="28">
        <v>1000</v>
      </c>
      <c r="I656" s="28">
        <v>1000</v>
      </c>
    </row>
    <row r="657" spans="1:9" ht="78.75" outlineLevel="6">
      <c r="A657" s="15" t="s">
        <v>470</v>
      </c>
      <c r="B657" s="16" t="s">
        <v>502</v>
      </c>
      <c r="C657" s="16" t="s">
        <v>142</v>
      </c>
      <c r="D657" s="16" t="s">
        <v>78</v>
      </c>
      <c r="E657" s="16" t="s">
        <v>525</v>
      </c>
      <c r="F657" s="16" t="s">
        <v>76</v>
      </c>
      <c r="G657" s="28">
        <f>G658</f>
        <v>4186.3999999999996</v>
      </c>
      <c r="H657" s="28">
        <f t="shared" ref="H657:I657" si="284">H658</f>
        <v>4186.3999999999996</v>
      </c>
      <c r="I657" s="28">
        <f t="shared" si="284"/>
        <v>4186.3999999999996</v>
      </c>
    </row>
    <row r="658" spans="1:9" ht="46.5" customHeight="1" outlineLevel="7">
      <c r="A658" s="15" t="s">
        <v>55</v>
      </c>
      <c r="B658" s="16" t="s">
        <v>502</v>
      </c>
      <c r="C658" s="16" t="s">
        <v>142</v>
      </c>
      <c r="D658" s="16" t="s">
        <v>78</v>
      </c>
      <c r="E658" s="16" t="s">
        <v>525</v>
      </c>
      <c r="F658" s="16" t="s">
        <v>121</v>
      </c>
      <c r="G658" s="28">
        <v>4186.3999999999996</v>
      </c>
      <c r="H658" s="28">
        <v>4186.3999999999996</v>
      </c>
      <c r="I658" s="28">
        <v>4186.3999999999996</v>
      </c>
    </row>
    <row r="659" spans="1:9" ht="78.75" outlineLevel="7">
      <c r="A659" s="15" t="s">
        <v>471</v>
      </c>
      <c r="B659" s="16" t="s">
        <v>502</v>
      </c>
      <c r="C659" s="16" t="s">
        <v>142</v>
      </c>
      <c r="D659" s="16" t="s">
        <v>78</v>
      </c>
      <c r="E659" s="16" t="s">
        <v>526</v>
      </c>
      <c r="F659" s="16" t="s">
        <v>76</v>
      </c>
      <c r="G659" s="28">
        <f>G660</f>
        <v>0</v>
      </c>
      <c r="H659" s="28">
        <f t="shared" ref="H659:I659" si="285">H660</f>
        <v>0</v>
      </c>
      <c r="I659" s="28">
        <f t="shared" si="285"/>
        <v>1875</v>
      </c>
    </row>
    <row r="660" spans="1:9" ht="47.25" customHeight="1" outlineLevel="7">
      <c r="A660" s="15" t="s">
        <v>55</v>
      </c>
      <c r="B660" s="16" t="s">
        <v>502</v>
      </c>
      <c r="C660" s="16" t="s">
        <v>142</v>
      </c>
      <c r="D660" s="16" t="s">
        <v>78</v>
      </c>
      <c r="E660" s="16" t="s">
        <v>526</v>
      </c>
      <c r="F660" s="16" t="s">
        <v>121</v>
      </c>
      <c r="G660" s="28">
        <v>0</v>
      </c>
      <c r="H660" s="28">
        <v>0</v>
      </c>
      <c r="I660" s="28">
        <v>1875</v>
      </c>
    </row>
    <row r="661" spans="1:9" ht="36" customHeight="1" outlineLevel="7">
      <c r="A661" s="15" t="s">
        <v>456</v>
      </c>
      <c r="B661" s="16" t="s">
        <v>502</v>
      </c>
      <c r="C661" s="16" t="s">
        <v>142</v>
      </c>
      <c r="D661" s="16" t="s">
        <v>78</v>
      </c>
      <c r="E661" s="16" t="s">
        <v>710</v>
      </c>
      <c r="F661" s="16" t="s">
        <v>76</v>
      </c>
      <c r="G661" s="28">
        <f>G662</f>
        <v>143</v>
      </c>
      <c r="H661" s="28">
        <f t="shared" ref="H661:I661" si="286">H662</f>
        <v>0</v>
      </c>
      <c r="I661" s="28">
        <f t="shared" si="286"/>
        <v>0</v>
      </c>
    </row>
    <row r="662" spans="1:9" ht="47.25" customHeight="1" outlineLevel="7">
      <c r="A662" s="15" t="s">
        <v>55</v>
      </c>
      <c r="B662" s="16" t="s">
        <v>502</v>
      </c>
      <c r="C662" s="16" t="s">
        <v>142</v>
      </c>
      <c r="D662" s="16" t="s">
        <v>78</v>
      </c>
      <c r="E662" s="16" t="s">
        <v>710</v>
      </c>
      <c r="F662" s="16" t="s">
        <v>121</v>
      </c>
      <c r="G662" s="28">
        <v>143</v>
      </c>
      <c r="H662" s="28">
        <v>0</v>
      </c>
      <c r="I662" s="28">
        <v>0</v>
      </c>
    </row>
    <row r="663" spans="1:9" ht="122.25" customHeight="1" outlineLevel="7">
      <c r="A663" s="15" t="s">
        <v>472</v>
      </c>
      <c r="B663" s="16" t="s">
        <v>502</v>
      </c>
      <c r="C663" s="16" t="s">
        <v>142</v>
      </c>
      <c r="D663" s="16" t="s">
        <v>78</v>
      </c>
      <c r="E663" s="16" t="s">
        <v>527</v>
      </c>
      <c r="F663" s="16" t="s">
        <v>76</v>
      </c>
      <c r="G663" s="28">
        <f>G664</f>
        <v>13082</v>
      </c>
      <c r="H663" s="28">
        <f t="shared" ref="H663:I663" si="287">H664</f>
        <v>13082</v>
      </c>
      <c r="I663" s="28">
        <f t="shared" si="287"/>
        <v>13082</v>
      </c>
    </row>
    <row r="664" spans="1:9" s="3" customFormat="1" ht="45.75" customHeight="1" outlineLevel="2">
      <c r="A664" s="15" t="s">
        <v>55</v>
      </c>
      <c r="B664" s="16" t="s">
        <v>502</v>
      </c>
      <c r="C664" s="16" t="s">
        <v>142</v>
      </c>
      <c r="D664" s="16" t="s">
        <v>78</v>
      </c>
      <c r="E664" s="16" t="s">
        <v>527</v>
      </c>
      <c r="F664" s="16" t="s">
        <v>121</v>
      </c>
      <c r="G664" s="28">
        <v>13082</v>
      </c>
      <c r="H664" s="28">
        <v>13082</v>
      </c>
      <c r="I664" s="28">
        <v>13082</v>
      </c>
    </row>
    <row r="665" spans="1:9" ht="108.75" customHeight="1" outlineLevel="3">
      <c r="A665" s="15" t="s">
        <v>560</v>
      </c>
      <c r="B665" s="16" t="s">
        <v>502</v>
      </c>
      <c r="C665" s="16" t="s">
        <v>142</v>
      </c>
      <c r="D665" s="16" t="s">
        <v>78</v>
      </c>
      <c r="E665" s="16" t="s">
        <v>528</v>
      </c>
      <c r="F665" s="16" t="s">
        <v>76</v>
      </c>
      <c r="G665" s="28">
        <f>G666</f>
        <v>336.89</v>
      </c>
      <c r="H665" s="28">
        <f t="shared" ref="H665:I665" si="288">H666</f>
        <v>336.89</v>
      </c>
      <c r="I665" s="28">
        <f t="shared" si="288"/>
        <v>336.89</v>
      </c>
    </row>
    <row r="666" spans="1:9" ht="48" customHeight="1" outlineLevel="4">
      <c r="A666" s="15" t="s">
        <v>55</v>
      </c>
      <c r="B666" s="16" t="s">
        <v>502</v>
      </c>
      <c r="C666" s="16" t="s">
        <v>142</v>
      </c>
      <c r="D666" s="16" t="s">
        <v>78</v>
      </c>
      <c r="E666" s="16" t="s">
        <v>528</v>
      </c>
      <c r="F666" s="16" t="s">
        <v>121</v>
      </c>
      <c r="G666" s="28">
        <v>336.89</v>
      </c>
      <c r="H666" s="28">
        <v>336.89</v>
      </c>
      <c r="I666" s="28">
        <v>336.89</v>
      </c>
    </row>
    <row r="667" spans="1:9" ht="55.5" customHeight="1" outlineLevel="4">
      <c r="A667" s="24" t="s">
        <v>701</v>
      </c>
      <c r="B667" s="16" t="s">
        <v>502</v>
      </c>
      <c r="C667" s="16" t="s">
        <v>142</v>
      </c>
      <c r="D667" s="16" t="s">
        <v>78</v>
      </c>
      <c r="E667" s="16" t="s">
        <v>702</v>
      </c>
      <c r="F667" s="16" t="s">
        <v>76</v>
      </c>
      <c r="G667" s="28">
        <f>G668</f>
        <v>5500</v>
      </c>
      <c r="H667" s="28">
        <f t="shared" ref="H667:I667" si="289">H668</f>
        <v>0</v>
      </c>
      <c r="I667" s="28">
        <f t="shared" si="289"/>
        <v>0</v>
      </c>
    </row>
    <row r="668" spans="1:9" ht="48" customHeight="1" outlineLevel="4">
      <c r="A668" s="15" t="s">
        <v>55</v>
      </c>
      <c r="B668" s="16" t="s">
        <v>502</v>
      </c>
      <c r="C668" s="16" t="s">
        <v>142</v>
      </c>
      <c r="D668" s="16" t="s">
        <v>78</v>
      </c>
      <c r="E668" s="16" t="s">
        <v>702</v>
      </c>
      <c r="F668" s="16" t="s">
        <v>121</v>
      </c>
      <c r="G668" s="28">
        <f>3077+2423</f>
        <v>5500</v>
      </c>
      <c r="H668" s="28">
        <v>0</v>
      </c>
      <c r="I668" s="28">
        <v>0</v>
      </c>
    </row>
    <row r="669" spans="1:9" ht="32.25" customHeight="1" outlineLevel="4">
      <c r="A669" s="15" t="s">
        <v>456</v>
      </c>
      <c r="B669" s="16" t="s">
        <v>502</v>
      </c>
      <c r="C669" s="16" t="s">
        <v>142</v>
      </c>
      <c r="D669" s="16" t="s">
        <v>78</v>
      </c>
      <c r="E669" s="16" t="s">
        <v>711</v>
      </c>
      <c r="F669" s="16" t="s">
        <v>76</v>
      </c>
      <c r="G669" s="28">
        <f>G670</f>
        <v>36</v>
      </c>
      <c r="H669" s="28">
        <f t="shared" ref="H669:I669" si="290">H670</f>
        <v>0</v>
      </c>
      <c r="I669" s="28">
        <f t="shared" si="290"/>
        <v>0</v>
      </c>
    </row>
    <row r="670" spans="1:9" ht="48" customHeight="1" outlineLevel="4">
      <c r="A670" s="15" t="s">
        <v>55</v>
      </c>
      <c r="B670" s="16" t="s">
        <v>502</v>
      </c>
      <c r="C670" s="16" t="s">
        <v>142</v>
      </c>
      <c r="D670" s="16" t="s">
        <v>78</v>
      </c>
      <c r="E670" s="16" t="s">
        <v>711</v>
      </c>
      <c r="F670" s="16" t="s">
        <v>121</v>
      </c>
      <c r="G670" s="28">
        <v>36</v>
      </c>
      <c r="H670" s="28">
        <v>0</v>
      </c>
      <c r="I670" s="28">
        <v>0</v>
      </c>
    </row>
    <row r="671" spans="1:9" ht="34.5" customHeight="1" outlineLevel="5">
      <c r="A671" s="15" t="s">
        <v>473</v>
      </c>
      <c r="B671" s="16" t="s">
        <v>502</v>
      </c>
      <c r="C671" s="16" t="s">
        <v>142</v>
      </c>
      <c r="D671" s="16" t="s">
        <v>78</v>
      </c>
      <c r="E671" s="16" t="s">
        <v>529</v>
      </c>
      <c r="F671" s="16" t="s">
        <v>76</v>
      </c>
      <c r="G671" s="28">
        <f>G672</f>
        <v>3300</v>
      </c>
      <c r="H671" s="28">
        <f t="shared" ref="H671:I671" si="291">H672</f>
        <v>3300</v>
      </c>
      <c r="I671" s="28">
        <f t="shared" si="291"/>
        <v>3300</v>
      </c>
    </row>
    <row r="672" spans="1:9" ht="45.75" customHeight="1" outlineLevel="6">
      <c r="A672" s="15" t="s">
        <v>55</v>
      </c>
      <c r="B672" s="16" t="s">
        <v>502</v>
      </c>
      <c r="C672" s="16" t="s">
        <v>142</v>
      </c>
      <c r="D672" s="16" t="s">
        <v>78</v>
      </c>
      <c r="E672" s="16" t="s">
        <v>529</v>
      </c>
      <c r="F672" s="16" t="s">
        <v>121</v>
      </c>
      <c r="G672" s="28">
        <v>3300</v>
      </c>
      <c r="H672" s="28">
        <v>3300</v>
      </c>
      <c r="I672" s="28">
        <v>3300</v>
      </c>
    </row>
    <row r="673" spans="1:9" ht="45.75" customHeight="1" outlineLevel="6">
      <c r="A673" s="22" t="s">
        <v>707</v>
      </c>
      <c r="B673" s="23" t="s">
        <v>502</v>
      </c>
      <c r="C673" s="23" t="s">
        <v>142</v>
      </c>
      <c r="D673" s="23" t="s">
        <v>78</v>
      </c>
      <c r="E673" s="23" t="s">
        <v>712</v>
      </c>
      <c r="F673" s="23" t="s">
        <v>76</v>
      </c>
      <c r="G673" s="28">
        <f>G674</f>
        <v>289.47399999999999</v>
      </c>
      <c r="H673" s="28">
        <f t="shared" ref="H673:I673" si="292">H674</f>
        <v>0</v>
      </c>
      <c r="I673" s="28">
        <f t="shared" si="292"/>
        <v>0</v>
      </c>
    </row>
    <row r="674" spans="1:9" ht="45.75" customHeight="1" outlineLevel="6">
      <c r="A674" s="22" t="s">
        <v>709</v>
      </c>
      <c r="B674" s="23" t="s">
        <v>502</v>
      </c>
      <c r="C674" s="23" t="s">
        <v>142</v>
      </c>
      <c r="D674" s="23" t="s">
        <v>78</v>
      </c>
      <c r="E674" s="23" t="s">
        <v>712</v>
      </c>
      <c r="F674" s="23" t="s">
        <v>121</v>
      </c>
      <c r="G674" s="28">
        <v>289.47399999999999</v>
      </c>
      <c r="H674" s="28">
        <v>0</v>
      </c>
      <c r="I674" s="28">
        <v>0</v>
      </c>
    </row>
    <row r="675" spans="1:9" ht="47.25" outlineLevel="7">
      <c r="A675" s="15" t="s">
        <v>474</v>
      </c>
      <c r="B675" s="16" t="s">
        <v>502</v>
      </c>
      <c r="C675" s="16" t="s">
        <v>142</v>
      </c>
      <c r="D675" s="16" t="s">
        <v>78</v>
      </c>
      <c r="E675" s="16" t="s">
        <v>530</v>
      </c>
      <c r="F675" s="16" t="s">
        <v>76</v>
      </c>
      <c r="G675" s="28">
        <f>G676</f>
        <v>97337.5</v>
      </c>
      <c r="H675" s="28">
        <f t="shared" ref="H675:I675" si="293">H676</f>
        <v>102741.9</v>
      </c>
      <c r="I675" s="28">
        <f t="shared" si="293"/>
        <v>104664.4</v>
      </c>
    </row>
    <row r="676" spans="1:9" ht="47.25" customHeight="1" outlineLevel="6">
      <c r="A676" s="15" t="s">
        <v>55</v>
      </c>
      <c r="B676" s="16" t="s">
        <v>502</v>
      </c>
      <c r="C676" s="16" t="s">
        <v>142</v>
      </c>
      <c r="D676" s="16" t="s">
        <v>78</v>
      </c>
      <c r="E676" s="16" t="s">
        <v>530</v>
      </c>
      <c r="F676" s="16" t="s">
        <v>121</v>
      </c>
      <c r="G676" s="28">
        <f>97256.5+81</f>
        <v>97337.5</v>
      </c>
      <c r="H676" s="28">
        <v>102741.9</v>
      </c>
      <c r="I676" s="28">
        <v>104664.4</v>
      </c>
    </row>
    <row r="677" spans="1:9" ht="47.25" customHeight="1" outlineLevel="6">
      <c r="A677" s="15" t="s">
        <v>610</v>
      </c>
      <c r="B677" s="16" t="s">
        <v>502</v>
      </c>
      <c r="C677" s="16" t="s">
        <v>142</v>
      </c>
      <c r="D677" s="16" t="s">
        <v>78</v>
      </c>
      <c r="E677" s="16" t="s">
        <v>615</v>
      </c>
      <c r="F677" s="16" t="s">
        <v>76</v>
      </c>
      <c r="G677" s="28">
        <f t="shared" ref="G677:I678" si="294">G678</f>
        <v>1673.1320000000001</v>
      </c>
      <c r="H677" s="28">
        <f t="shared" si="294"/>
        <v>0</v>
      </c>
      <c r="I677" s="28">
        <f t="shared" si="294"/>
        <v>0</v>
      </c>
    </row>
    <row r="678" spans="1:9" ht="63.75" customHeight="1" outlineLevel="6">
      <c r="A678" s="15" t="s">
        <v>611</v>
      </c>
      <c r="B678" s="16" t="s">
        <v>502</v>
      </c>
      <c r="C678" s="16" t="s">
        <v>142</v>
      </c>
      <c r="D678" s="16" t="s">
        <v>78</v>
      </c>
      <c r="E678" s="16" t="s">
        <v>609</v>
      </c>
      <c r="F678" s="16" t="s">
        <v>76</v>
      </c>
      <c r="G678" s="28">
        <f t="shared" si="294"/>
        <v>1673.1320000000001</v>
      </c>
      <c r="H678" s="28">
        <f t="shared" si="294"/>
        <v>0</v>
      </c>
      <c r="I678" s="28">
        <f t="shared" si="294"/>
        <v>0</v>
      </c>
    </row>
    <row r="679" spans="1:9" ht="48.75" customHeight="1" outlineLevel="6">
      <c r="A679" s="15" t="s">
        <v>55</v>
      </c>
      <c r="B679" s="16" t="s">
        <v>502</v>
      </c>
      <c r="C679" s="16" t="s">
        <v>142</v>
      </c>
      <c r="D679" s="16" t="s">
        <v>78</v>
      </c>
      <c r="E679" s="16" t="s">
        <v>609</v>
      </c>
      <c r="F679" s="16" t="s">
        <v>121</v>
      </c>
      <c r="G679" s="28">
        <f>1656.4+16.732</f>
        <v>1673.1320000000001</v>
      </c>
      <c r="H679" s="28">
        <v>0</v>
      </c>
      <c r="I679" s="28">
        <v>0</v>
      </c>
    </row>
    <row r="680" spans="1:9" ht="47.25" customHeight="1" outlineLevel="6">
      <c r="A680" s="15" t="s">
        <v>608</v>
      </c>
      <c r="B680" s="16" t="s">
        <v>502</v>
      </c>
      <c r="C680" s="16" t="s">
        <v>142</v>
      </c>
      <c r="D680" s="16" t="s">
        <v>78</v>
      </c>
      <c r="E680" s="16" t="s">
        <v>607</v>
      </c>
      <c r="F680" s="16" t="s">
        <v>76</v>
      </c>
      <c r="G680" s="28">
        <f>G681</f>
        <v>1532.6</v>
      </c>
      <c r="H680" s="28">
        <f t="shared" ref="H680:I681" si="295">H681</f>
        <v>0</v>
      </c>
      <c r="I680" s="28">
        <f t="shared" si="295"/>
        <v>0</v>
      </c>
    </row>
    <row r="681" spans="1:9" ht="60.75" customHeight="1" outlineLevel="6">
      <c r="A681" s="15" t="s">
        <v>468</v>
      </c>
      <c r="B681" s="16" t="s">
        <v>502</v>
      </c>
      <c r="C681" s="16" t="s">
        <v>142</v>
      </c>
      <c r="D681" s="16" t="s">
        <v>78</v>
      </c>
      <c r="E681" s="16" t="s">
        <v>606</v>
      </c>
      <c r="F681" s="16" t="s">
        <v>76</v>
      </c>
      <c r="G681" s="28">
        <f>G682</f>
        <v>1532.6</v>
      </c>
      <c r="H681" s="28">
        <f t="shared" si="295"/>
        <v>0</v>
      </c>
      <c r="I681" s="28">
        <f t="shared" si="295"/>
        <v>0</v>
      </c>
    </row>
    <row r="682" spans="1:9" ht="46.5" customHeight="1" outlineLevel="6">
      <c r="A682" s="15" t="s">
        <v>55</v>
      </c>
      <c r="B682" s="16" t="s">
        <v>502</v>
      </c>
      <c r="C682" s="16" t="s">
        <v>142</v>
      </c>
      <c r="D682" s="16" t="s">
        <v>78</v>
      </c>
      <c r="E682" s="16" t="s">
        <v>606</v>
      </c>
      <c r="F682" s="16" t="s">
        <v>121</v>
      </c>
      <c r="G682" s="28">
        <v>1532.6</v>
      </c>
      <c r="H682" s="28">
        <v>0</v>
      </c>
      <c r="I682" s="28">
        <v>0</v>
      </c>
    </row>
    <row r="683" spans="1:9" ht="78.75" outlineLevel="7">
      <c r="A683" s="15" t="s">
        <v>475</v>
      </c>
      <c r="B683" s="16" t="s">
        <v>502</v>
      </c>
      <c r="C683" s="16" t="s">
        <v>142</v>
      </c>
      <c r="D683" s="16" t="s">
        <v>78</v>
      </c>
      <c r="E683" s="16" t="s">
        <v>531</v>
      </c>
      <c r="F683" s="16" t="s">
        <v>76</v>
      </c>
      <c r="G683" s="28">
        <f>G685</f>
        <v>3986.3159999999998</v>
      </c>
      <c r="H683" s="28">
        <f t="shared" ref="H683:I683" si="296">H685</f>
        <v>0</v>
      </c>
      <c r="I683" s="28">
        <f t="shared" si="296"/>
        <v>0</v>
      </c>
    </row>
    <row r="684" spans="1:9" hidden="1" outlineLevel="7">
      <c r="A684" s="15"/>
      <c r="B684" s="16"/>
      <c r="C684" s="16"/>
      <c r="D684" s="16"/>
      <c r="E684" s="16"/>
      <c r="F684" s="16"/>
      <c r="G684" s="28"/>
      <c r="H684" s="28"/>
      <c r="I684" s="28"/>
    </row>
    <row r="685" spans="1:9" ht="78.75" outlineLevel="6" collapsed="1">
      <c r="A685" s="15" t="s">
        <v>476</v>
      </c>
      <c r="B685" s="16" t="s">
        <v>502</v>
      </c>
      <c r="C685" s="16" t="s">
        <v>142</v>
      </c>
      <c r="D685" s="16" t="s">
        <v>78</v>
      </c>
      <c r="E685" s="16" t="s">
        <v>532</v>
      </c>
      <c r="F685" s="16" t="s">
        <v>76</v>
      </c>
      <c r="G685" s="28">
        <f>G686+G690+G688+G692</f>
        <v>3986.3159999999998</v>
      </c>
      <c r="H685" s="28">
        <f t="shared" ref="H685:I685" si="297">H686+H690</f>
        <v>0</v>
      </c>
      <c r="I685" s="28">
        <f t="shared" si="297"/>
        <v>0</v>
      </c>
    </row>
    <row r="686" spans="1:9" ht="78.75" hidden="1" outlineLevel="7">
      <c r="A686" s="15" t="s">
        <v>477</v>
      </c>
      <c r="B686" s="16" t="s">
        <v>502</v>
      </c>
      <c r="C686" s="16" t="s">
        <v>142</v>
      </c>
      <c r="D686" s="16" t="s">
        <v>78</v>
      </c>
      <c r="E686" s="16" t="s">
        <v>533</v>
      </c>
      <c r="F686" s="16" t="s">
        <v>76</v>
      </c>
      <c r="G686" s="28">
        <f>G687</f>
        <v>0</v>
      </c>
      <c r="H686" s="28">
        <f t="shared" ref="H686:I686" si="298">H687</f>
        <v>0</v>
      </c>
      <c r="I686" s="28">
        <f t="shared" si="298"/>
        <v>0</v>
      </c>
    </row>
    <row r="687" spans="1:9" ht="48" hidden="1" customHeight="1" outlineLevel="6">
      <c r="A687" s="15" t="s">
        <v>55</v>
      </c>
      <c r="B687" s="16" t="s">
        <v>502</v>
      </c>
      <c r="C687" s="16" t="s">
        <v>142</v>
      </c>
      <c r="D687" s="16" t="s">
        <v>78</v>
      </c>
      <c r="E687" s="16" t="s">
        <v>533</v>
      </c>
      <c r="F687" s="16" t="s">
        <v>121</v>
      </c>
      <c r="G687" s="28">
        <f>500-500</f>
        <v>0</v>
      </c>
      <c r="H687" s="28">
        <v>0</v>
      </c>
      <c r="I687" s="28">
        <v>0</v>
      </c>
    </row>
    <row r="688" spans="1:9" ht="83.25" customHeight="1" outlineLevel="6">
      <c r="A688" s="15" t="s">
        <v>614</v>
      </c>
      <c r="B688" s="16" t="s">
        <v>502</v>
      </c>
      <c r="C688" s="16" t="s">
        <v>142</v>
      </c>
      <c r="D688" s="16" t="s">
        <v>78</v>
      </c>
      <c r="E688" s="16" t="s">
        <v>612</v>
      </c>
      <c r="F688" s="16" t="s">
        <v>76</v>
      </c>
      <c r="G688" s="28">
        <f>G689</f>
        <v>3787</v>
      </c>
      <c r="H688" s="28">
        <f t="shared" ref="H688:I688" si="299">H689</f>
        <v>0</v>
      </c>
      <c r="I688" s="28">
        <f t="shared" si="299"/>
        <v>0</v>
      </c>
    </row>
    <row r="689" spans="1:9" ht="51" customHeight="1" outlineLevel="6">
      <c r="A689" s="15" t="s">
        <v>55</v>
      </c>
      <c r="B689" s="16" t="s">
        <v>502</v>
      </c>
      <c r="C689" s="16" t="s">
        <v>142</v>
      </c>
      <c r="D689" s="16" t="s">
        <v>78</v>
      </c>
      <c r="E689" s="16" t="s">
        <v>612</v>
      </c>
      <c r="F689" s="16" t="s">
        <v>121</v>
      </c>
      <c r="G689" s="28">
        <v>3787</v>
      </c>
      <c r="H689" s="28">
        <v>0</v>
      </c>
      <c r="I689" s="28">
        <v>0</v>
      </c>
    </row>
    <row r="690" spans="1:9" ht="78.75" hidden="1" outlineLevel="7">
      <c r="A690" s="15" t="s">
        <v>477</v>
      </c>
      <c r="B690" s="16" t="s">
        <v>502</v>
      </c>
      <c r="C690" s="16" t="s">
        <v>142</v>
      </c>
      <c r="D690" s="16" t="s">
        <v>78</v>
      </c>
      <c r="E690" s="16" t="s">
        <v>534</v>
      </c>
      <c r="F690" s="16" t="s">
        <v>76</v>
      </c>
      <c r="G690" s="28">
        <f>G691</f>
        <v>0</v>
      </c>
      <c r="H690" s="28">
        <f t="shared" ref="H690:I690" si="300">H691</f>
        <v>0</v>
      </c>
      <c r="I690" s="28">
        <f t="shared" si="300"/>
        <v>0</v>
      </c>
    </row>
    <row r="691" spans="1:9" ht="48" hidden="1" customHeight="1" outlineLevel="6">
      <c r="A691" s="15" t="s">
        <v>55</v>
      </c>
      <c r="B691" s="16" t="s">
        <v>502</v>
      </c>
      <c r="C691" s="16" t="s">
        <v>142</v>
      </c>
      <c r="D691" s="16" t="s">
        <v>78</v>
      </c>
      <c r="E691" s="16" t="s">
        <v>534</v>
      </c>
      <c r="F691" s="16" t="s">
        <v>121</v>
      </c>
      <c r="G691" s="28">
        <f>26.3-26.3</f>
        <v>0</v>
      </c>
      <c r="H691" s="28">
        <v>0</v>
      </c>
      <c r="I691" s="28">
        <v>0</v>
      </c>
    </row>
    <row r="692" spans="1:9" ht="87.75" customHeight="1" outlineLevel="6">
      <c r="A692" s="15" t="s">
        <v>614</v>
      </c>
      <c r="B692" s="16" t="s">
        <v>502</v>
      </c>
      <c r="C692" s="16" t="s">
        <v>142</v>
      </c>
      <c r="D692" s="16" t="s">
        <v>78</v>
      </c>
      <c r="E692" s="16" t="s">
        <v>613</v>
      </c>
      <c r="F692" s="16" t="s">
        <v>76</v>
      </c>
      <c r="G692" s="28">
        <f>G693</f>
        <v>199.316</v>
      </c>
      <c r="H692" s="28">
        <f t="shared" ref="H692:I692" si="301">H693</f>
        <v>0</v>
      </c>
      <c r="I692" s="28">
        <f t="shared" si="301"/>
        <v>0</v>
      </c>
    </row>
    <row r="693" spans="1:9" ht="48" customHeight="1" outlineLevel="6">
      <c r="A693" s="15" t="s">
        <v>55</v>
      </c>
      <c r="B693" s="16" t="s">
        <v>502</v>
      </c>
      <c r="C693" s="16" t="s">
        <v>142</v>
      </c>
      <c r="D693" s="16" t="s">
        <v>78</v>
      </c>
      <c r="E693" s="16" t="s">
        <v>613</v>
      </c>
      <c r="F693" s="16" t="s">
        <v>121</v>
      </c>
      <c r="G693" s="28">
        <v>199.316</v>
      </c>
      <c r="H693" s="28">
        <v>0</v>
      </c>
      <c r="I693" s="28">
        <v>0</v>
      </c>
    </row>
    <row r="694" spans="1:9" outlineLevel="7">
      <c r="A694" s="13" t="s">
        <v>334</v>
      </c>
      <c r="B694" s="14" t="s">
        <v>502</v>
      </c>
      <c r="C694" s="14" t="s">
        <v>142</v>
      </c>
      <c r="D694" s="14" t="s">
        <v>114</v>
      </c>
      <c r="E694" s="14"/>
      <c r="F694" s="14"/>
      <c r="G694" s="27">
        <f>G695+G703</f>
        <v>50682.6</v>
      </c>
      <c r="H694" s="27">
        <f t="shared" ref="H694:I694" si="302">H695+H703</f>
        <v>50779.600000000006</v>
      </c>
      <c r="I694" s="27">
        <f t="shared" si="302"/>
        <v>51111.9</v>
      </c>
    </row>
    <row r="695" spans="1:9" s="3" customFormat="1" ht="63" outlineLevel="2">
      <c r="A695" s="15" t="s">
        <v>341</v>
      </c>
      <c r="B695" s="16" t="s">
        <v>502</v>
      </c>
      <c r="C695" s="16" t="s">
        <v>142</v>
      </c>
      <c r="D695" s="16" t="s">
        <v>114</v>
      </c>
      <c r="E695" s="16" t="s">
        <v>360</v>
      </c>
      <c r="F695" s="16" t="s">
        <v>76</v>
      </c>
      <c r="G695" s="28">
        <f>G697+G700</f>
        <v>255.4</v>
      </c>
      <c r="H695" s="28">
        <f t="shared" ref="H695:I695" si="303">H697+H700</f>
        <v>255.4</v>
      </c>
      <c r="I695" s="28">
        <f t="shared" si="303"/>
        <v>255.4</v>
      </c>
    </row>
    <row r="696" spans="1:9" hidden="1" outlineLevel="3">
      <c r="A696" s="15"/>
      <c r="B696" s="16"/>
      <c r="C696" s="16"/>
      <c r="D696" s="16"/>
      <c r="E696" s="16"/>
      <c r="F696" s="16"/>
      <c r="G696" s="28"/>
      <c r="H696" s="28"/>
      <c r="I696" s="28"/>
    </row>
    <row r="697" spans="1:9" ht="63" outlineLevel="4">
      <c r="A697" s="15" t="s">
        <v>410</v>
      </c>
      <c r="B697" s="16" t="s">
        <v>502</v>
      </c>
      <c r="C697" s="16" t="s">
        <v>142</v>
      </c>
      <c r="D697" s="16" t="s">
        <v>114</v>
      </c>
      <c r="E697" s="16" t="s">
        <v>430</v>
      </c>
      <c r="F697" s="16" t="s">
        <v>76</v>
      </c>
      <c r="G697" s="28">
        <f>G698</f>
        <v>13.4</v>
      </c>
      <c r="H697" s="28">
        <f t="shared" ref="H697:I698" si="304">H698</f>
        <v>13.4</v>
      </c>
      <c r="I697" s="28">
        <f t="shared" si="304"/>
        <v>13.4</v>
      </c>
    </row>
    <row r="698" spans="1:9" ht="47.25" outlineLevel="5">
      <c r="A698" s="15" t="s">
        <v>479</v>
      </c>
      <c r="B698" s="16" t="s">
        <v>502</v>
      </c>
      <c r="C698" s="16" t="s">
        <v>142</v>
      </c>
      <c r="D698" s="16" t="s">
        <v>114</v>
      </c>
      <c r="E698" s="16" t="s">
        <v>535</v>
      </c>
      <c r="F698" s="16" t="s">
        <v>76</v>
      </c>
      <c r="G698" s="28">
        <f>G699</f>
        <v>13.4</v>
      </c>
      <c r="H698" s="28">
        <f t="shared" si="304"/>
        <v>13.4</v>
      </c>
      <c r="I698" s="28">
        <f t="shared" si="304"/>
        <v>13.4</v>
      </c>
    </row>
    <row r="699" spans="1:9" ht="47.25" customHeight="1" outlineLevel="6">
      <c r="A699" s="15" t="s">
        <v>55</v>
      </c>
      <c r="B699" s="16" t="s">
        <v>502</v>
      </c>
      <c r="C699" s="16" t="s">
        <v>142</v>
      </c>
      <c r="D699" s="16" t="s">
        <v>114</v>
      </c>
      <c r="E699" s="16" t="s">
        <v>535</v>
      </c>
      <c r="F699" s="16" t="s">
        <v>121</v>
      </c>
      <c r="G699" s="28">
        <v>13.4</v>
      </c>
      <c r="H699" s="28">
        <v>13.4</v>
      </c>
      <c r="I699" s="28">
        <v>13.4</v>
      </c>
    </row>
    <row r="700" spans="1:9" ht="63" outlineLevel="7">
      <c r="A700" s="15" t="s">
        <v>342</v>
      </c>
      <c r="B700" s="16" t="s">
        <v>502</v>
      </c>
      <c r="C700" s="16" t="s">
        <v>142</v>
      </c>
      <c r="D700" s="16" t="s">
        <v>114</v>
      </c>
      <c r="E700" s="16" t="s">
        <v>361</v>
      </c>
      <c r="F700" s="16" t="s">
        <v>76</v>
      </c>
      <c r="G700" s="28">
        <f>G701</f>
        <v>242</v>
      </c>
      <c r="H700" s="28">
        <f t="shared" ref="H700:I701" si="305">H701</f>
        <v>242</v>
      </c>
      <c r="I700" s="28">
        <f t="shared" si="305"/>
        <v>242</v>
      </c>
    </row>
    <row r="701" spans="1:9" ht="31.5" outlineLevel="7">
      <c r="A701" s="15" t="s">
        <v>343</v>
      </c>
      <c r="B701" s="16" t="s">
        <v>502</v>
      </c>
      <c r="C701" s="16" t="s">
        <v>142</v>
      </c>
      <c r="D701" s="16" t="s">
        <v>114</v>
      </c>
      <c r="E701" s="16" t="s">
        <v>362</v>
      </c>
      <c r="F701" s="16" t="s">
        <v>76</v>
      </c>
      <c r="G701" s="28">
        <f>G702</f>
        <v>242</v>
      </c>
      <c r="H701" s="28">
        <f t="shared" si="305"/>
        <v>242</v>
      </c>
      <c r="I701" s="28">
        <f t="shared" si="305"/>
        <v>242</v>
      </c>
    </row>
    <row r="702" spans="1:9" ht="48" customHeight="1" outlineLevel="7">
      <c r="A702" s="15" t="s">
        <v>55</v>
      </c>
      <c r="B702" s="16" t="s">
        <v>502</v>
      </c>
      <c r="C702" s="16" t="s">
        <v>142</v>
      </c>
      <c r="D702" s="16" t="s">
        <v>114</v>
      </c>
      <c r="E702" s="16" t="s">
        <v>362</v>
      </c>
      <c r="F702" s="16" t="s">
        <v>121</v>
      </c>
      <c r="G702" s="28">
        <v>242</v>
      </c>
      <c r="H702" s="28">
        <v>242</v>
      </c>
      <c r="I702" s="28">
        <v>242</v>
      </c>
    </row>
    <row r="703" spans="1:9" ht="47.25" outlineLevel="6">
      <c r="A703" s="15" t="s">
        <v>449</v>
      </c>
      <c r="B703" s="16" t="s">
        <v>502</v>
      </c>
      <c r="C703" s="16" t="s">
        <v>142</v>
      </c>
      <c r="D703" s="16" t="s">
        <v>114</v>
      </c>
      <c r="E703" s="16" t="s">
        <v>503</v>
      </c>
      <c r="F703" s="16" t="s">
        <v>76</v>
      </c>
      <c r="G703" s="28">
        <f>G704</f>
        <v>50427.199999999997</v>
      </c>
      <c r="H703" s="28">
        <f t="shared" ref="H703:I704" si="306">H704</f>
        <v>50524.200000000004</v>
      </c>
      <c r="I703" s="28">
        <f t="shared" si="306"/>
        <v>50856.5</v>
      </c>
    </row>
    <row r="704" spans="1:9" ht="47.25" outlineLevel="7">
      <c r="A704" s="15" t="s">
        <v>450</v>
      </c>
      <c r="B704" s="16" t="s">
        <v>502</v>
      </c>
      <c r="C704" s="16" t="s">
        <v>142</v>
      </c>
      <c r="D704" s="16" t="s">
        <v>114</v>
      </c>
      <c r="E704" s="16" t="s">
        <v>504</v>
      </c>
      <c r="F704" s="16" t="s">
        <v>76</v>
      </c>
      <c r="G704" s="28">
        <f>G705</f>
        <v>50427.199999999997</v>
      </c>
      <c r="H704" s="28">
        <f t="shared" si="306"/>
        <v>50524.200000000004</v>
      </c>
      <c r="I704" s="28">
        <f t="shared" si="306"/>
        <v>50856.5</v>
      </c>
    </row>
    <row r="705" spans="1:9" ht="47.25" outlineLevel="7">
      <c r="A705" s="15" t="s">
        <v>480</v>
      </c>
      <c r="B705" s="16" t="s">
        <v>502</v>
      </c>
      <c r="C705" s="16" t="s">
        <v>142</v>
      </c>
      <c r="D705" s="16" t="s">
        <v>114</v>
      </c>
      <c r="E705" s="16" t="s">
        <v>536</v>
      </c>
      <c r="F705" s="16" t="s">
        <v>76</v>
      </c>
      <c r="G705" s="28">
        <f>G706+G708+G711</f>
        <v>50427.199999999997</v>
      </c>
      <c r="H705" s="28">
        <f t="shared" ref="H705:I705" si="307">H706+H708+H711</f>
        <v>50524.200000000004</v>
      </c>
      <c r="I705" s="28">
        <f t="shared" si="307"/>
        <v>50856.5</v>
      </c>
    </row>
    <row r="706" spans="1:9" ht="31.5" outlineLevel="7">
      <c r="A706" s="15" t="s">
        <v>481</v>
      </c>
      <c r="B706" s="16" t="s">
        <v>502</v>
      </c>
      <c r="C706" s="16" t="s">
        <v>142</v>
      </c>
      <c r="D706" s="16" t="s">
        <v>114</v>
      </c>
      <c r="E706" s="16" t="s">
        <v>537</v>
      </c>
      <c r="F706" s="16" t="s">
        <v>76</v>
      </c>
      <c r="G706" s="28">
        <f>G707</f>
        <v>0</v>
      </c>
      <c r="H706" s="28">
        <f t="shared" ref="H706:I706" si="308">H707</f>
        <v>90</v>
      </c>
      <c r="I706" s="28">
        <f t="shared" si="308"/>
        <v>0</v>
      </c>
    </row>
    <row r="707" spans="1:9" ht="31.5" outlineLevel="6">
      <c r="A707" s="15" t="s">
        <v>31</v>
      </c>
      <c r="B707" s="16" t="s">
        <v>502</v>
      </c>
      <c r="C707" s="16" t="s">
        <v>142</v>
      </c>
      <c r="D707" s="16" t="s">
        <v>114</v>
      </c>
      <c r="E707" s="16" t="s">
        <v>537</v>
      </c>
      <c r="F707" s="16" t="s">
        <v>95</v>
      </c>
      <c r="G707" s="28">
        <v>0</v>
      </c>
      <c r="H707" s="28">
        <v>90</v>
      </c>
      <c r="I707" s="28">
        <v>0</v>
      </c>
    </row>
    <row r="708" spans="1:9" ht="143.25" customHeight="1" outlineLevel="7">
      <c r="A708" s="15" t="s">
        <v>482</v>
      </c>
      <c r="B708" s="16" t="s">
        <v>502</v>
      </c>
      <c r="C708" s="16" t="s">
        <v>142</v>
      </c>
      <c r="D708" s="16" t="s">
        <v>114</v>
      </c>
      <c r="E708" s="16" t="s">
        <v>538</v>
      </c>
      <c r="F708" s="16" t="s">
        <v>76</v>
      </c>
      <c r="G708" s="28">
        <f>G709+G710</f>
        <v>4250</v>
      </c>
      <c r="H708" s="28">
        <f t="shared" ref="H708:I708" si="309">H709+H710</f>
        <v>4250</v>
      </c>
      <c r="I708" s="28">
        <f t="shared" si="309"/>
        <v>4250</v>
      </c>
    </row>
    <row r="709" spans="1:9" ht="96" customHeight="1" outlineLevel="7">
      <c r="A709" s="15" t="s">
        <v>19</v>
      </c>
      <c r="B709" s="16" t="s">
        <v>502</v>
      </c>
      <c r="C709" s="16" t="s">
        <v>142</v>
      </c>
      <c r="D709" s="16" t="s">
        <v>114</v>
      </c>
      <c r="E709" s="16" t="s">
        <v>538</v>
      </c>
      <c r="F709" s="16" t="s">
        <v>83</v>
      </c>
      <c r="G709" s="28">
        <v>587.29999999999995</v>
      </c>
      <c r="H709" s="28">
        <v>587.29999999999995</v>
      </c>
      <c r="I709" s="28">
        <v>587.29999999999995</v>
      </c>
    </row>
    <row r="710" spans="1:9" ht="46.5" customHeight="1" outlineLevel="7">
      <c r="A710" s="15" t="s">
        <v>55</v>
      </c>
      <c r="B710" s="16" t="s">
        <v>502</v>
      </c>
      <c r="C710" s="16" t="s">
        <v>142</v>
      </c>
      <c r="D710" s="16" t="s">
        <v>114</v>
      </c>
      <c r="E710" s="16" t="s">
        <v>538</v>
      </c>
      <c r="F710" s="16" t="s">
        <v>121</v>
      </c>
      <c r="G710" s="28">
        <f>2202.7+1460</f>
        <v>3662.7</v>
      </c>
      <c r="H710" s="28">
        <f>2202.7+1460</f>
        <v>3662.7</v>
      </c>
      <c r="I710" s="28">
        <f>2202.7+1460</f>
        <v>3662.7</v>
      </c>
    </row>
    <row r="711" spans="1:9" s="2" customFormat="1" ht="47.25" outlineLevel="1">
      <c r="A711" s="15" t="s">
        <v>338</v>
      </c>
      <c r="B711" s="16" t="s">
        <v>502</v>
      </c>
      <c r="C711" s="16" t="s">
        <v>142</v>
      </c>
      <c r="D711" s="16" t="s">
        <v>114</v>
      </c>
      <c r="E711" s="16" t="s">
        <v>539</v>
      </c>
      <c r="F711" s="16" t="s">
        <v>76</v>
      </c>
      <c r="G711" s="28">
        <f>G712+G713+G714+G715</f>
        <v>46177.2</v>
      </c>
      <c r="H711" s="28">
        <f t="shared" ref="H711:I711" si="310">H712+H713+H714+H715</f>
        <v>46184.200000000004</v>
      </c>
      <c r="I711" s="28">
        <f t="shared" si="310"/>
        <v>46606.5</v>
      </c>
    </row>
    <row r="712" spans="1:9" s="3" customFormat="1" ht="92.25" customHeight="1" outlineLevel="2">
      <c r="A712" s="15" t="s">
        <v>19</v>
      </c>
      <c r="B712" s="16" t="s">
        <v>502</v>
      </c>
      <c r="C712" s="16" t="s">
        <v>142</v>
      </c>
      <c r="D712" s="16" t="s">
        <v>114</v>
      </c>
      <c r="E712" s="16" t="s">
        <v>539</v>
      </c>
      <c r="F712" s="16" t="s">
        <v>83</v>
      </c>
      <c r="G712" s="28">
        <v>5103.8999999999996</v>
      </c>
      <c r="H712" s="28">
        <v>5200.5</v>
      </c>
      <c r="I712" s="28">
        <v>5514.5</v>
      </c>
    </row>
    <row r="713" spans="1:9" ht="47.25" outlineLevel="3">
      <c r="A713" s="15" t="s">
        <v>24</v>
      </c>
      <c r="B713" s="16" t="s">
        <v>502</v>
      </c>
      <c r="C713" s="16" t="s">
        <v>142</v>
      </c>
      <c r="D713" s="16" t="s">
        <v>114</v>
      </c>
      <c r="E713" s="16" t="s">
        <v>539</v>
      </c>
      <c r="F713" s="16" t="s">
        <v>88</v>
      </c>
      <c r="G713" s="28">
        <f>843.8-0.1-81</f>
        <v>762.69999999999993</v>
      </c>
      <c r="H713" s="28">
        <v>843.8</v>
      </c>
      <c r="I713" s="28">
        <v>843.8</v>
      </c>
    </row>
    <row r="714" spans="1:9" ht="48" customHeight="1" outlineLevel="4">
      <c r="A714" s="15" t="s">
        <v>55</v>
      </c>
      <c r="B714" s="16" t="s">
        <v>502</v>
      </c>
      <c r="C714" s="16" t="s">
        <v>142</v>
      </c>
      <c r="D714" s="16" t="s">
        <v>114</v>
      </c>
      <c r="E714" s="16" t="s">
        <v>539</v>
      </c>
      <c r="F714" s="16" t="s">
        <v>121</v>
      </c>
      <c r="G714" s="28">
        <f>28252+11279.2+478.4</f>
        <v>40009.599999999999</v>
      </c>
      <c r="H714" s="28">
        <f>28252+11586.9</f>
        <v>39838.9</v>
      </c>
      <c r="I714" s="28">
        <f>28252+11695.2</f>
        <v>39947.199999999997</v>
      </c>
    </row>
    <row r="715" spans="1:9" outlineLevel="5">
      <c r="A715" s="15" t="s">
        <v>39</v>
      </c>
      <c r="B715" s="16" t="s">
        <v>502</v>
      </c>
      <c r="C715" s="16" t="s">
        <v>142</v>
      </c>
      <c r="D715" s="16" t="s">
        <v>114</v>
      </c>
      <c r="E715" s="16" t="s">
        <v>539</v>
      </c>
      <c r="F715" s="16" t="s">
        <v>103</v>
      </c>
      <c r="G715" s="28">
        <v>301</v>
      </c>
      <c r="H715" s="28">
        <v>301</v>
      </c>
      <c r="I715" s="28">
        <v>301</v>
      </c>
    </row>
    <row r="716" spans="1:9" ht="31.5" outlineLevel="6">
      <c r="A716" s="13" t="s">
        <v>483</v>
      </c>
      <c r="B716" s="14" t="s">
        <v>502</v>
      </c>
      <c r="C716" s="14" t="s">
        <v>142</v>
      </c>
      <c r="D716" s="14" t="s">
        <v>142</v>
      </c>
      <c r="E716" s="14"/>
      <c r="F716" s="14"/>
      <c r="G716" s="27">
        <f>G717</f>
        <v>20476</v>
      </c>
      <c r="H716" s="27">
        <f t="shared" ref="H716:I718" si="311">H717</f>
        <v>20476</v>
      </c>
      <c r="I716" s="27">
        <f t="shared" si="311"/>
        <v>20476</v>
      </c>
    </row>
    <row r="717" spans="1:9" ht="47.25" outlineLevel="7">
      <c r="A717" s="15" t="s">
        <v>449</v>
      </c>
      <c r="B717" s="16" t="s">
        <v>502</v>
      </c>
      <c r="C717" s="16" t="s">
        <v>142</v>
      </c>
      <c r="D717" s="16" t="s">
        <v>142</v>
      </c>
      <c r="E717" s="16" t="s">
        <v>503</v>
      </c>
      <c r="F717" s="16" t="s">
        <v>76</v>
      </c>
      <c r="G717" s="28">
        <f>G718</f>
        <v>20476</v>
      </c>
      <c r="H717" s="28">
        <f t="shared" si="311"/>
        <v>20476</v>
      </c>
      <c r="I717" s="28">
        <f t="shared" si="311"/>
        <v>20476</v>
      </c>
    </row>
    <row r="718" spans="1:9" ht="47.25" outlineLevel="7">
      <c r="A718" s="15" t="s">
        <v>450</v>
      </c>
      <c r="B718" s="16" t="s">
        <v>502</v>
      </c>
      <c r="C718" s="16" t="s">
        <v>142</v>
      </c>
      <c r="D718" s="16" t="s">
        <v>142</v>
      </c>
      <c r="E718" s="16" t="s">
        <v>504</v>
      </c>
      <c r="F718" s="16" t="s">
        <v>76</v>
      </c>
      <c r="G718" s="28">
        <f>G719</f>
        <v>20476</v>
      </c>
      <c r="H718" s="28">
        <f t="shared" si="311"/>
        <v>20476</v>
      </c>
      <c r="I718" s="28">
        <f t="shared" si="311"/>
        <v>20476</v>
      </c>
    </row>
    <row r="719" spans="1:9" ht="31.5" outlineLevel="4">
      <c r="A719" s="15" t="s">
        <v>484</v>
      </c>
      <c r="B719" s="16" t="s">
        <v>502</v>
      </c>
      <c r="C719" s="16" t="s">
        <v>142</v>
      </c>
      <c r="D719" s="16" t="s">
        <v>142</v>
      </c>
      <c r="E719" s="16" t="s">
        <v>540</v>
      </c>
      <c r="F719" s="16" t="s">
        <v>76</v>
      </c>
      <c r="G719" s="28">
        <f>G720+G723+G725+G727</f>
        <v>20476</v>
      </c>
      <c r="H719" s="28">
        <f t="shared" ref="H719:I719" si="312">H720+H723+H725+H727</f>
        <v>20476</v>
      </c>
      <c r="I719" s="28">
        <f t="shared" si="312"/>
        <v>20476</v>
      </c>
    </row>
    <row r="720" spans="1:9" ht="63" outlineLevel="5">
      <c r="A720" s="15" t="s">
        <v>485</v>
      </c>
      <c r="B720" s="16" t="s">
        <v>502</v>
      </c>
      <c r="C720" s="16" t="s">
        <v>142</v>
      </c>
      <c r="D720" s="16" t="s">
        <v>142</v>
      </c>
      <c r="E720" s="16" t="s">
        <v>541</v>
      </c>
      <c r="F720" s="16" t="s">
        <v>76</v>
      </c>
      <c r="G720" s="28">
        <f>G721+G722</f>
        <v>5626</v>
      </c>
      <c r="H720" s="28">
        <f t="shared" ref="H720:I720" si="313">H721+H722</f>
        <v>5626</v>
      </c>
      <c r="I720" s="28">
        <f t="shared" si="313"/>
        <v>5626</v>
      </c>
    </row>
    <row r="721" spans="1:9" ht="31.5" outlineLevel="6">
      <c r="A721" s="15" t="s">
        <v>31</v>
      </c>
      <c r="B721" s="16" t="s">
        <v>502</v>
      </c>
      <c r="C721" s="16" t="s">
        <v>142</v>
      </c>
      <c r="D721" s="16" t="s">
        <v>142</v>
      </c>
      <c r="E721" s="16" t="s">
        <v>541</v>
      </c>
      <c r="F721" s="16" t="s">
        <v>95</v>
      </c>
      <c r="G721" s="28">
        <v>660</v>
      </c>
      <c r="H721" s="28">
        <v>660</v>
      </c>
      <c r="I721" s="28">
        <v>660</v>
      </c>
    </row>
    <row r="722" spans="1:9" ht="46.5" customHeight="1" outlineLevel="7">
      <c r="A722" s="15" t="s">
        <v>55</v>
      </c>
      <c r="B722" s="16" t="s">
        <v>502</v>
      </c>
      <c r="C722" s="16" t="s">
        <v>142</v>
      </c>
      <c r="D722" s="16" t="s">
        <v>142</v>
      </c>
      <c r="E722" s="16" t="s">
        <v>541</v>
      </c>
      <c r="F722" s="16" t="s">
        <v>121</v>
      </c>
      <c r="G722" s="28">
        <v>4966</v>
      </c>
      <c r="H722" s="28">
        <v>4966</v>
      </c>
      <c r="I722" s="28">
        <v>4966</v>
      </c>
    </row>
    <row r="723" spans="1:9" ht="78.75" outlineLevel="7">
      <c r="A723" s="15" t="s">
        <v>486</v>
      </c>
      <c r="B723" s="16" t="s">
        <v>502</v>
      </c>
      <c r="C723" s="16" t="s">
        <v>142</v>
      </c>
      <c r="D723" s="16" t="s">
        <v>142</v>
      </c>
      <c r="E723" s="16" t="s">
        <v>542</v>
      </c>
      <c r="F723" s="16" t="s">
        <v>76</v>
      </c>
      <c r="G723" s="28">
        <f>G724</f>
        <v>4309</v>
      </c>
      <c r="H723" s="28">
        <f t="shared" ref="H723:I723" si="314">H724</f>
        <v>4309</v>
      </c>
      <c r="I723" s="28">
        <f t="shared" si="314"/>
        <v>4309</v>
      </c>
    </row>
    <row r="724" spans="1:9" s="3" customFormat="1" ht="46.5" customHeight="1" outlineLevel="2">
      <c r="A724" s="15" t="s">
        <v>55</v>
      </c>
      <c r="B724" s="16" t="s">
        <v>502</v>
      </c>
      <c r="C724" s="16" t="s">
        <v>142</v>
      </c>
      <c r="D724" s="16" t="s">
        <v>142</v>
      </c>
      <c r="E724" s="16" t="s">
        <v>542</v>
      </c>
      <c r="F724" s="16" t="s">
        <v>121</v>
      </c>
      <c r="G724" s="28">
        <v>4309</v>
      </c>
      <c r="H724" s="28">
        <v>4309</v>
      </c>
      <c r="I724" s="28">
        <v>4309</v>
      </c>
    </row>
    <row r="725" spans="1:9" ht="47.25" outlineLevel="3">
      <c r="A725" s="15" t="s">
        <v>487</v>
      </c>
      <c r="B725" s="16" t="s">
        <v>502</v>
      </c>
      <c r="C725" s="16" t="s">
        <v>142</v>
      </c>
      <c r="D725" s="16" t="s">
        <v>142</v>
      </c>
      <c r="E725" s="16" t="s">
        <v>543</v>
      </c>
      <c r="F725" s="16" t="s">
        <v>76</v>
      </c>
      <c r="G725" s="28">
        <f>G726</f>
        <v>9463</v>
      </c>
      <c r="H725" s="28">
        <f t="shared" ref="H725:I725" si="315">H726</f>
        <v>9463</v>
      </c>
      <c r="I725" s="28">
        <f t="shared" si="315"/>
        <v>9463</v>
      </c>
    </row>
    <row r="726" spans="1:9" ht="45.75" customHeight="1" outlineLevel="4">
      <c r="A726" s="15" t="s">
        <v>55</v>
      </c>
      <c r="B726" s="16" t="s">
        <v>502</v>
      </c>
      <c r="C726" s="16" t="s">
        <v>142</v>
      </c>
      <c r="D726" s="16" t="s">
        <v>142</v>
      </c>
      <c r="E726" s="16" t="s">
        <v>543</v>
      </c>
      <c r="F726" s="16" t="s">
        <v>121</v>
      </c>
      <c r="G726" s="28">
        <v>9463</v>
      </c>
      <c r="H726" s="28">
        <v>9463</v>
      </c>
      <c r="I726" s="28">
        <v>9463</v>
      </c>
    </row>
    <row r="727" spans="1:9" ht="49.5" customHeight="1" outlineLevel="5">
      <c r="A727" s="15" t="s">
        <v>488</v>
      </c>
      <c r="B727" s="16" t="s">
        <v>502</v>
      </c>
      <c r="C727" s="16" t="s">
        <v>142</v>
      </c>
      <c r="D727" s="16" t="s">
        <v>142</v>
      </c>
      <c r="E727" s="16" t="s">
        <v>544</v>
      </c>
      <c r="F727" s="16" t="s">
        <v>76</v>
      </c>
      <c r="G727" s="28">
        <f>G728</f>
        <v>1078</v>
      </c>
      <c r="H727" s="28">
        <f t="shared" ref="H727:I727" si="316">H728</f>
        <v>1078</v>
      </c>
      <c r="I727" s="28">
        <f t="shared" si="316"/>
        <v>1078</v>
      </c>
    </row>
    <row r="728" spans="1:9" ht="48" customHeight="1" outlineLevel="6">
      <c r="A728" s="15" t="s">
        <v>55</v>
      </c>
      <c r="B728" s="16" t="s">
        <v>502</v>
      </c>
      <c r="C728" s="16" t="s">
        <v>142</v>
      </c>
      <c r="D728" s="16" t="s">
        <v>142</v>
      </c>
      <c r="E728" s="16" t="s">
        <v>544</v>
      </c>
      <c r="F728" s="16" t="s">
        <v>121</v>
      </c>
      <c r="G728" s="28">
        <v>1078</v>
      </c>
      <c r="H728" s="28">
        <v>1078</v>
      </c>
      <c r="I728" s="28">
        <v>1078</v>
      </c>
    </row>
    <row r="729" spans="1:9" outlineLevel="7">
      <c r="A729" s="13" t="s">
        <v>489</v>
      </c>
      <c r="B729" s="14" t="s">
        <v>502</v>
      </c>
      <c r="C729" s="14" t="s">
        <v>142</v>
      </c>
      <c r="D729" s="14" t="s">
        <v>217</v>
      </c>
      <c r="E729" s="14"/>
      <c r="F729" s="14"/>
      <c r="G729" s="27">
        <f>G730</f>
        <v>34841.800000000003</v>
      </c>
      <c r="H729" s="27">
        <f t="shared" ref="H729:I731" si="317">H730</f>
        <v>34841.800000000003</v>
      </c>
      <c r="I729" s="27">
        <f t="shared" si="317"/>
        <v>34841.800000000003</v>
      </c>
    </row>
    <row r="730" spans="1:9" ht="47.25" outlineLevel="7">
      <c r="A730" s="15" t="s">
        <v>449</v>
      </c>
      <c r="B730" s="16" t="s">
        <v>502</v>
      </c>
      <c r="C730" s="16" t="s">
        <v>142</v>
      </c>
      <c r="D730" s="16" t="s">
        <v>217</v>
      </c>
      <c r="E730" s="16" t="s">
        <v>503</v>
      </c>
      <c r="F730" s="16" t="s">
        <v>76</v>
      </c>
      <c r="G730" s="28">
        <f>G731</f>
        <v>34841.800000000003</v>
      </c>
      <c r="H730" s="28">
        <f t="shared" si="317"/>
        <v>34841.800000000003</v>
      </c>
      <c r="I730" s="28">
        <f t="shared" si="317"/>
        <v>34841.800000000003</v>
      </c>
    </row>
    <row r="731" spans="1:9" ht="47.25" outlineLevel="4">
      <c r="A731" s="15" t="s">
        <v>490</v>
      </c>
      <c r="B731" s="16" t="s">
        <v>502</v>
      </c>
      <c r="C731" s="16" t="s">
        <v>142</v>
      </c>
      <c r="D731" s="16" t="s">
        <v>217</v>
      </c>
      <c r="E731" s="16" t="s">
        <v>545</v>
      </c>
      <c r="F731" s="16" t="s">
        <v>76</v>
      </c>
      <c r="G731" s="28">
        <f>G732</f>
        <v>34841.800000000003</v>
      </c>
      <c r="H731" s="28">
        <f t="shared" si="317"/>
        <v>34841.800000000003</v>
      </c>
      <c r="I731" s="28">
        <f t="shared" si="317"/>
        <v>34841.800000000003</v>
      </c>
    </row>
    <row r="732" spans="1:9" ht="47.25" outlineLevel="5">
      <c r="A732" s="15" t="s">
        <v>44</v>
      </c>
      <c r="B732" s="16" t="s">
        <v>502</v>
      </c>
      <c r="C732" s="16" t="s">
        <v>142</v>
      </c>
      <c r="D732" s="16" t="s">
        <v>217</v>
      </c>
      <c r="E732" s="16" t="s">
        <v>546</v>
      </c>
      <c r="F732" s="16" t="s">
        <v>76</v>
      </c>
      <c r="G732" s="28">
        <f>G733+G737+G741</f>
        <v>34841.800000000003</v>
      </c>
      <c r="H732" s="28">
        <f t="shared" ref="H732:I732" si="318">H733+H737+H741</f>
        <v>34841.800000000003</v>
      </c>
      <c r="I732" s="28">
        <f t="shared" si="318"/>
        <v>34841.800000000003</v>
      </c>
    </row>
    <row r="733" spans="1:9" ht="29.25" customHeight="1" outlineLevel="6">
      <c r="A733" s="15" t="s">
        <v>21</v>
      </c>
      <c r="B733" s="16" t="s">
        <v>502</v>
      </c>
      <c r="C733" s="16" t="s">
        <v>142</v>
      </c>
      <c r="D733" s="16" t="s">
        <v>217</v>
      </c>
      <c r="E733" s="16" t="s">
        <v>547</v>
      </c>
      <c r="F733" s="16" t="s">
        <v>76</v>
      </c>
      <c r="G733" s="28">
        <f>G734+G735+G736</f>
        <v>9205</v>
      </c>
      <c r="H733" s="28">
        <f t="shared" ref="H733:I733" si="319">H734+H735+H736</f>
        <v>9205</v>
      </c>
      <c r="I733" s="28">
        <f t="shared" si="319"/>
        <v>9205</v>
      </c>
    </row>
    <row r="734" spans="1:9" ht="94.5" customHeight="1" outlineLevel="7">
      <c r="A734" s="15" t="s">
        <v>19</v>
      </c>
      <c r="B734" s="16" t="s">
        <v>502</v>
      </c>
      <c r="C734" s="16" t="s">
        <v>142</v>
      </c>
      <c r="D734" s="16" t="s">
        <v>217</v>
      </c>
      <c r="E734" s="16" t="s">
        <v>547</v>
      </c>
      <c r="F734" s="16" t="s">
        <v>83</v>
      </c>
      <c r="G734" s="28">
        <f>8310-96.8</f>
        <v>8213.2000000000007</v>
      </c>
      <c r="H734" s="28">
        <v>8310</v>
      </c>
      <c r="I734" s="28">
        <v>8310</v>
      </c>
    </row>
    <row r="735" spans="1:9" ht="47.25" outlineLevel="7">
      <c r="A735" s="15" t="s">
        <v>24</v>
      </c>
      <c r="B735" s="16" t="s">
        <v>502</v>
      </c>
      <c r="C735" s="16" t="s">
        <v>142</v>
      </c>
      <c r="D735" s="16" t="s">
        <v>217</v>
      </c>
      <c r="E735" s="16" t="s">
        <v>547</v>
      </c>
      <c r="F735" s="16" t="s">
        <v>88</v>
      </c>
      <c r="G735" s="28">
        <f>870+96.8</f>
        <v>966.8</v>
      </c>
      <c r="H735" s="28">
        <v>870</v>
      </c>
      <c r="I735" s="28">
        <v>870</v>
      </c>
    </row>
    <row r="736" spans="1:9" outlineLevel="6">
      <c r="A736" s="15" t="s">
        <v>39</v>
      </c>
      <c r="B736" s="16" t="s">
        <v>502</v>
      </c>
      <c r="C736" s="16" t="s">
        <v>142</v>
      </c>
      <c r="D736" s="16" t="s">
        <v>217</v>
      </c>
      <c r="E736" s="16" t="s">
        <v>547</v>
      </c>
      <c r="F736" s="16" t="s">
        <v>103</v>
      </c>
      <c r="G736" s="28">
        <v>25</v>
      </c>
      <c r="H736" s="28">
        <v>25</v>
      </c>
      <c r="I736" s="28">
        <v>25</v>
      </c>
    </row>
    <row r="737" spans="1:9" ht="31.5" outlineLevel="7">
      <c r="A737" s="15" t="s">
        <v>40</v>
      </c>
      <c r="B737" s="16" t="s">
        <v>502</v>
      </c>
      <c r="C737" s="16" t="s">
        <v>142</v>
      </c>
      <c r="D737" s="16" t="s">
        <v>217</v>
      </c>
      <c r="E737" s="16" t="s">
        <v>548</v>
      </c>
      <c r="F737" s="16" t="s">
        <v>76</v>
      </c>
      <c r="G737" s="28">
        <f>G738+G739+G740</f>
        <v>21453.200000000001</v>
      </c>
      <c r="H737" s="28">
        <f t="shared" ref="H737:I737" si="320">H738+H739+H740</f>
        <v>21453.200000000001</v>
      </c>
      <c r="I737" s="28">
        <f t="shared" si="320"/>
        <v>21453.200000000001</v>
      </c>
    </row>
    <row r="738" spans="1:9" ht="94.5" customHeight="1" outlineLevel="7">
      <c r="A738" s="15" t="s">
        <v>19</v>
      </c>
      <c r="B738" s="16" t="s">
        <v>502</v>
      </c>
      <c r="C738" s="16" t="s">
        <v>142</v>
      </c>
      <c r="D738" s="16" t="s">
        <v>217</v>
      </c>
      <c r="E738" s="16" t="s">
        <v>548</v>
      </c>
      <c r="F738" s="16" t="s">
        <v>83</v>
      </c>
      <c r="G738" s="28">
        <v>19495.900000000001</v>
      </c>
      <c r="H738" s="28">
        <v>19495.900000000001</v>
      </c>
      <c r="I738" s="28">
        <v>19495.900000000001</v>
      </c>
    </row>
    <row r="739" spans="1:9" ht="47.25" outlineLevel="6">
      <c r="A739" s="15" t="s">
        <v>24</v>
      </c>
      <c r="B739" s="16" t="s">
        <v>502</v>
      </c>
      <c r="C739" s="16" t="s">
        <v>142</v>
      </c>
      <c r="D739" s="16" t="s">
        <v>217</v>
      </c>
      <c r="E739" s="16" t="s">
        <v>548</v>
      </c>
      <c r="F739" s="16" t="s">
        <v>88</v>
      </c>
      <c r="G739" s="28">
        <v>1943.3</v>
      </c>
      <c r="H739" s="28">
        <v>1943.3</v>
      </c>
      <c r="I739" s="28">
        <v>1943.3</v>
      </c>
    </row>
    <row r="740" spans="1:9" outlineLevel="7">
      <c r="A740" s="15" t="s">
        <v>39</v>
      </c>
      <c r="B740" s="16" t="s">
        <v>502</v>
      </c>
      <c r="C740" s="16" t="s">
        <v>142</v>
      </c>
      <c r="D740" s="16" t="s">
        <v>217</v>
      </c>
      <c r="E740" s="16" t="s">
        <v>548</v>
      </c>
      <c r="F740" s="16" t="s">
        <v>103</v>
      </c>
      <c r="G740" s="28">
        <v>14</v>
      </c>
      <c r="H740" s="28">
        <v>14</v>
      </c>
      <c r="I740" s="28">
        <v>14</v>
      </c>
    </row>
    <row r="741" spans="1:9" ht="45.75" customHeight="1" outlineLevel="7">
      <c r="A741" s="15" t="s">
        <v>491</v>
      </c>
      <c r="B741" s="16" t="s">
        <v>502</v>
      </c>
      <c r="C741" s="16" t="s">
        <v>142</v>
      </c>
      <c r="D741" s="16" t="s">
        <v>217</v>
      </c>
      <c r="E741" s="16" t="s">
        <v>549</v>
      </c>
      <c r="F741" s="16" t="s">
        <v>76</v>
      </c>
      <c r="G741" s="28">
        <f>G742+G743+G744</f>
        <v>4183.6000000000004</v>
      </c>
      <c r="H741" s="28">
        <f t="shared" ref="H741:I741" si="321">H742+H743+H744</f>
        <v>4183.6000000000004</v>
      </c>
      <c r="I741" s="28">
        <f t="shared" si="321"/>
        <v>4183.6000000000004</v>
      </c>
    </row>
    <row r="742" spans="1:9" ht="93" customHeight="1" outlineLevel="5">
      <c r="A742" s="15" t="s">
        <v>19</v>
      </c>
      <c r="B742" s="16" t="s">
        <v>502</v>
      </c>
      <c r="C742" s="16" t="s">
        <v>142</v>
      </c>
      <c r="D742" s="16" t="s">
        <v>217</v>
      </c>
      <c r="E742" s="16" t="s">
        <v>549</v>
      </c>
      <c r="F742" s="16" t="s">
        <v>83</v>
      </c>
      <c r="G742" s="28">
        <v>3545.6</v>
      </c>
      <c r="H742" s="28">
        <v>3545.6</v>
      </c>
      <c r="I742" s="28">
        <v>3545.6</v>
      </c>
    </row>
    <row r="743" spans="1:9" ht="47.25" outlineLevel="6">
      <c r="A743" s="15" t="s">
        <v>24</v>
      </c>
      <c r="B743" s="16" t="s">
        <v>502</v>
      </c>
      <c r="C743" s="16" t="s">
        <v>142</v>
      </c>
      <c r="D743" s="16" t="s">
        <v>217</v>
      </c>
      <c r="E743" s="16" t="s">
        <v>549</v>
      </c>
      <c r="F743" s="16" t="s">
        <v>88</v>
      </c>
      <c r="G743" s="28">
        <v>637</v>
      </c>
      <c r="H743" s="28">
        <v>637</v>
      </c>
      <c r="I743" s="28">
        <v>637</v>
      </c>
    </row>
    <row r="744" spans="1:9" outlineLevel="7">
      <c r="A744" s="15" t="s">
        <v>39</v>
      </c>
      <c r="B744" s="16" t="s">
        <v>502</v>
      </c>
      <c r="C744" s="16" t="s">
        <v>142</v>
      </c>
      <c r="D744" s="16" t="s">
        <v>217</v>
      </c>
      <c r="E744" s="16" t="s">
        <v>549</v>
      </c>
      <c r="F744" s="16" t="s">
        <v>103</v>
      </c>
      <c r="G744" s="28">
        <v>1</v>
      </c>
      <c r="H744" s="28">
        <v>1</v>
      </c>
      <c r="I744" s="28">
        <v>1</v>
      </c>
    </row>
    <row r="745" spans="1:9" outlineLevel="7">
      <c r="A745" s="11" t="s">
        <v>59</v>
      </c>
      <c r="B745" s="12" t="s">
        <v>502</v>
      </c>
      <c r="C745" s="12" t="s">
        <v>125</v>
      </c>
      <c r="D745" s="12"/>
      <c r="E745" s="12"/>
      <c r="F745" s="12"/>
      <c r="G745" s="26">
        <f>G746+G758+G776</f>
        <v>98656.1</v>
      </c>
      <c r="H745" s="26">
        <f t="shared" ref="H745:I745" si="322">H746+H758+H776</f>
        <v>98656.1</v>
      </c>
      <c r="I745" s="26">
        <f t="shared" si="322"/>
        <v>98656.1</v>
      </c>
    </row>
    <row r="746" spans="1:9" s="2" customFormat="1">
      <c r="A746" s="13" t="s">
        <v>62</v>
      </c>
      <c r="B746" s="14" t="s">
        <v>502</v>
      </c>
      <c r="C746" s="14" t="s">
        <v>125</v>
      </c>
      <c r="D746" s="14" t="s">
        <v>114</v>
      </c>
      <c r="E746" s="14"/>
      <c r="F746" s="14"/>
      <c r="G746" s="27">
        <f>G747</f>
        <v>5241.0999999999995</v>
      </c>
      <c r="H746" s="27">
        <f t="shared" ref="H746:I746" si="323">H747</f>
        <v>5241.0999999999995</v>
      </c>
      <c r="I746" s="27">
        <f t="shared" si="323"/>
        <v>5241.0999999999995</v>
      </c>
    </row>
    <row r="747" spans="1:9" s="2" customFormat="1" ht="47.25" outlineLevel="1">
      <c r="A747" s="15" t="s">
        <v>449</v>
      </c>
      <c r="B747" s="16" t="s">
        <v>502</v>
      </c>
      <c r="C747" s="16" t="s">
        <v>125</v>
      </c>
      <c r="D747" s="16" t="s">
        <v>114</v>
      </c>
      <c r="E747" s="16" t="s">
        <v>503</v>
      </c>
      <c r="F747" s="16" t="s">
        <v>76</v>
      </c>
      <c r="G747" s="28">
        <f>G748+G754</f>
        <v>5241.0999999999995</v>
      </c>
      <c r="H747" s="28">
        <f t="shared" ref="H747:I747" si="324">H748+H754</f>
        <v>5241.0999999999995</v>
      </c>
      <c r="I747" s="28">
        <f t="shared" si="324"/>
        <v>5241.0999999999995</v>
      </c>
    </row>
    <row r="748" spans="1:9" s="3" customFormat="1" ht="47.25" outlineLevel="2">
      <c r="A748" s="15" t="s">
        <v>450</v>
      </c>
      <c r="B748" s="16" t="s">
        <v>502</v>
      </c>
      <c r="C748" s="16" t="s">
        <v>125</v>
      </c>
      <c r="D748" s="16" t="s">
        <v>114</v>
      </c>
      <c r="E748" s="16" t="s">
        <v>504</v>
      </c>
      <c r="F748" s="16" t="s">
        <v>76</v>
      </c>
      <c r="G748" s="28">
        <f>G749</f>
        <v>1421.3999999999999</v>
      </c>
      <c r="H748" s="28">
        <f t="shared" ref="H748:I749" si="325">H749</f>
        <v>1421.3999999999999</v>
      </c>
      <c r="I748" s="28">
        <f t="shared" si="325"/>
        <v>1421.3999999999999</v>
      </c>
    </row>
    <row r="749" spans="1:9" ht="62.25" customHeight="1" outlineLevel="3">
      <c r="A749" s="15" t="s">
        <v>451</v>
      </c>
      <c r="B749" s="16" t="s">
        <v>502</v>
      </c>
      <c r="C749" s="16" t="s">
        <v>125</v>
      </c>
      <c r="D749" s="16" t="s">
        <v>114</v>
      </c>
      <c r="E749" s="16" t="s">
        <v>505</v>
      </c>
      <c r="F749" s="16" t="s">
        <v>76</v>
      </c>
      <c r="G749" s="28">
        <f>G750</f>
        <v>1421.3999999999999</v>
      </c>
      <c r="H749" s="28">
        <f t="shared" si="325"/>
        <v>1421.3999999999999</v>
      </c>
      <c r="I749" s="28">
        <f t="shared" si="325"/>
        <v>1421.3999999999999</v>
      </c>
    </row>
    <row r="750" spans="1:9" ht="31.5" outlineLevel="4">
      <c r="A750" s="15" t="s">
        <v>492</v>
      </c>
      <c r="B750" s="16" t="s">
        <v>502</v>
      </c>
      <c r="C750" s="16" t="s">
        <v>125</v>
      </c>
      <c r="D750" s="16" t="s">
        <v>114</v>
      </c>
      <c r="E750" s="16" t="s">
        <v>550</v>
      </c>
      <c r="F750" s="16" t="s">
        <v>76</v>
      </c>
      <c r="G750" s="28">
        <f>G751+G752</f>
        <v>1421.3999999999999</v>
      </c>
      <c r="H750" s="28">
        <f t="shared" ref="H750:I750" si="326">H751+H752</f>
        <v>1421.3999999999999</v>
      </c>
      <c r="I750" s="28">
        <f t="shared" si="326"/>
        <v>1421.3999999999999</v>
      </c>
    </row>
    <row r="751" spans="1:9" ht="47.25" outlineLevel="5">
      <c r="A751" s="15" t="s">
        <v>24</v>
      </c>
      <c r="B751" s="16" t="s">
        <v>502</v>
      </c>
      <c r="C751" s="16" t="s">
        <v>125</v>
      </c>
      <c r="D751" s="16" t="s">
        <v>114</v>
      </c>
      <c r="E751" s="16" t="s">
        <v>550</v>
      </c>
      <c r="F751" s="16" t="s">
        <v>88</v>
      </c>
      <c r="G751" s="28">
        <v>14.1</v>
      </c>
      <c r="H751" s="28">
        <v>14.1</v>
      </c>
      <c r="I751" s="28">
        <v>14.1</v>
      </c>
    </row>
    <row r="752" spans="1:9" ht="31.5" outlineLevel="6">
      <c r="A752" s="15" t="s">
        <v>31</v>
      </c>
      <c r="B752" s="16" t="s">
        <v>502</v>
      </c>
      <c r="C752" s="16" t="s">
        <v>125</v>
      </c>
      <c r="D752" s="16" t="s">
        <v>114</v>
      </c>
      <c r="E752" s="16" t="s">
        <v>550</v>
      </c>
      <c r="F752" s="16" t="s">
        <v>95</v>
      </c>
      <c r="G752" s="28">
        <v>1407.3</v>
      </c>
      <c r="H752" s="28">
        <v>1407.3</v>
      </c>
      <c r="I752" s="28">
        <v>1407.3</v>
      </c>
    </row>
    <row r="753" spans="1:9" ht="47.25" outlineLevel="7">
      <c r="A753" s="15" t="s">
        <v>490</v>
      </c>
      <c r="B753" s="16" t="s">
        <v>502</v>
      </c>
      <c r="C753" s="16" t="s">
        <v>125</v>
      </c>
      <c r="D753" s="16" t="s">
        <v>114</v>
      </c>
      <c r="E753" s="16" t="s">
        <v>545</v>
      </c>
      <c r="F753" s="16" t="s">
        <v>76</v>
      </c>
      <c r="G753" s="28">
        <f>G754</f>
        <v>3819.7</v>
      </c>
      <c r="H753" s="28">
        <f t="shared" ref="H753:I754" si="327">H754</f>
        <v>3819.7</v>
      </c>
      <c r="I753" s="28">
        <f t="shared" si="327"/>
        <v>3819.7</v>
      </c>
    </row>
    <row r="754" spans="1:9" ht="47.25" outlineLevel="6">
      <c r="A754" s="15" t="s">
        <v>44</v>
      </c>
      <c r="B754" s="16" t="s">
        <v>502</v>
      </c>
      <c r="C754" s="16" t="s">
        <v>125</v>
      </c>
      <c r="D754" s="16" t="s">
        <v>114</v>
      </c>
      <c r="E754" s="16" t="s">
        <v>546</v>
      </c>
      <c r="F754" s="16" t="s">
        <v>76</v>
      </c>
      <c r="G754" s="28">
        <f>G755</f>
        <v>3819.7</v>
      </c>
      <c r="H754" s="28">
        <f t="shared" si="327"/>
        <v>3819.7</v>
      </c>
      <c r="I754" s="28">
        <f t="shared" si="327"/>
        <v>3819.7</v>
      </c>
    </row>
    <row r="755" spans="1:9" ht="63" outlineLevel="7">
      <c r="A755" s="15" t="s">
        <v>455</v>
      </c>
      <c r="B755" s="16" t="s">
        <v>502</v>
      </c>
      <c r="C755" s="16" t="s">
        <v>125</v>
      </c>
      <c r="D755" s="16" t="s">
        <v>114</v>
      </c>
      <c r="E755" s="16" t="s">
        <v>551</v>
      </c>
      <c r="F755" s="16" t="s">
        <v>76</v>
      </c>
      <c r="G755" s="28">
        <f>G756+G757</f>
        <v>3819.7</v>
      </c>
      <c r="H755" s="28">
        <f t="shared" ref="H755:I755" si="328">H756+H757</f>
        <v>3819.7</v>
      </c>
      <c r="I755" s="28">
        <f t="shared" si="328"/>
        <v>3819.7</v>
      </c>
    </row>
    <row r="756" spans="1:9" ht="47.25" outlineLevel="6">
      <c r="A756" s="15" t="s">
        <v>24</v>
      </c>
      <c r="B756" s="16" t="s">
        <v>502</v>
      </c>
      <c r="C756" s="16" t="s">
        <v>125</v>
      </c>
      <c r="D756" s="16" t="s">
        <v>114</v>
      </c>
      <c r="E756" s="16" t="s">
        <v>551</v>
      </c>
      <c r="F756" s="16" t="s">
        <v>88</v>
      </c>
      <c r="G756" s="28">
        <v>55</v>
      </c>
      <c r="H756" s="28">
        <v>55</v>
      </c>
      <c r="I756" s="28">
        <v>55</v>
      </c>
    </row>
    <row r="757" spans="1:9" ht="31.5" outlineLevel="7">
      <c r="A757" s="15" t="s">
        <v>31</v>
      </c>
      <c r="B757" s="16" t="s">
        <v>502</v>
      </c>
      <c r="C757" s="16" t="s">
        <v>125</v>
      </c>
      <c r="D757" s="16" t="s">
        <v>114</v>
      </c>
      <c r="E757" s="16" t="s">
        <v>551</v>
      </c>
      <c r="F757" s="16" t="s">
        <v>95</v>
      </c>
      <c r="G757" s="28">
        <v>3764.7</v>
      </c>
      <c r="H757" s="28">
        <v>3764.7</v>
      </c>
      <c r="I757" s="28">
        <v>3764.7</v>
      </c>
    </row>
    <row r="758" spans="1:9" s="3" customFormat="1" outlineLevel="2">
      <c r="A758" s="13" t="s">
        <v>295</v>
      </c>
      <c r="B758" s="14" t="s">
        <v>502</v>
      </c>
      <c r="C758" s="14" t="s">
        <v>125</v>
      </c>
      <c r="D758" s="14" t="s">
        <v>84</v>
      </c>
      <c r="E758" s="14"/>
      <c r="F758" s="14"/>
      <c r="G758" s="27">
        <f>G759</f>
        <v>90177</v>
      </c>
      <c r="H758" s="27">
        <f t="shared" ref="H758:I758" si="329">H759</f>
        <v>90177</v>
      </c>
      <c r="I758" s="27">
        <f t="shared" si="329"/>
        <v>90177</v>
      </c>
    </row>
    <row r="759" spans="1:9" ht="47.25" outlineLevel="3">
      <c r="A759" s="15" t="s">
        <v>449</v>
      </c>
      <c r="B759" s="16" t="s">
        <v>502</v>
      </c>
      <c r="C759" s="16" t="s">
        <v>125</v>
      </c>
      <c r="D759" s="16" t="s">
        <v>84</v>
      </c>
      <c r="E759" s="16" t="s">
        <v>503</v>
      </c>
      <c r="F759" s="16" t="s">
        <v>76</v>
      </c>
      <c r="G759" s="28">
        <f>G760+G765</f>
        <v>90177</v>
      </c>
      <c r="H759" s="28">
        <f t="shared" ref="H759:I759" si="330">H760+H765</f>
        <v>90177</v>
      </c>
      <c r="I759" s="28">
        <f t="shared" si="330"/>
        <v>90177</v>
      </c>
    </row>
    <row r="760" spans="1:9" ht="47.25" outlineLevel="5">
      <c r="A760" s="15" t="s">
        <v>450</v>
      </c>
      <c r="B760" s="16" t="s">
        <v>502</v>
      </c>
      <c r="C760" s="16" t="s">
        <v>125</v>
      </c>
      <c r="D760" s="16" t="s">
        <v>84</v>
      </c>
      <c r="E760" s="16" t="s">
        <v>504</v>
      </c>
      <c r="F760" s="16" t="s">
        <v>76</v>
      </c>
      <c r="G760" s="28">
        <f>G761</f>
        <v>40286</v>
      </c>
      <c r="H760" s="28">
        <f t="shared" ref="H760:I761" si="331">H761</f>
        <v>40286</v>
      </c>
      <c r="I760" s="28">
        <f t="shared" si="331"/>
        <v>40286</v>
      </c>
    </row>
    <row r="761" spans="1:9" ht="62.25" customHeight="1" outlineLevel="6">
      <c r="A761" s="15" t="s">
        <v>451</v>
      </c>
      <c r="B761" s="16" t="s">
        <v>502</v>
      </c>
      <c r="C761" s="16" t="s">
        <v>125</v>
      </c>
      <c r="D761" s="16" t="s">
        <v>84</v>
      </c>
      <c r="E761" s="16" t="s">
        <v>505</v>
      </c>
      <c r="F761" s="16" t="s">
        <v>76</v>
      </c>
      <c r="G761" s="28">
        <f>G762</f>
        <v>40286</v>
      </c>
      <c r="H761" s="28">
        <f t="shared" si="331"/>
        <v>40286</v>
      </c>
      <c r="I761" s="28">
        <f t="shared" si="331"/>
        <v>40286</v>
      </c>
    </row>
    <row r="762" spans="1:9" ht="78.75" outlineLevel="7">
      <c r="A762" s="15" t="s">
        <v>493</v>
      </c>
      <c r="B762" s="16" t="s">
        <v>502</v>
      </c>
      <c r="C762" s="16" t="s">
        <v>125</v>
      </c>
      <c r="D762" s="16" t="s">
        <v>84</v>
      </c>
      <c r="E762" s="16" t="s">
        <v>552</v>
      </c>
      <c r="F762" s="16" t="s">
        <v>76</v>
      </c>
      <c r="G762" s="28">
        <f>G763+G764</f>
        <v>40286</v>
      </c>
      <c r="H762" s="28">
        <f t="shared" ref="H762:I762" si="332">H763+H764</f>
        <v>40286</v>
      </c>
      <c r="I762" s="28">
        <f t="shared" si="332"/>
        <v>40286</v>
      </c>
    </row>
    <row r="763" spans="1:9" ht="47.25" outlineLevel="3">
      <c r="A763" s="15" t="s">
        <v>24</v>
      </c>
      <c r="B763" s="16" t="s">
        <v>502</v>
      </c>
      <c r="C763" s="16" t="s">
        <v>125</v>
      </c>
      <c r="D763" s="16" t="s">
        <v>84</v>
      </c>
      <c r="E763" s="16" t="s">
        <v>552</v>
      </c>
      <c r="F763" s="16" t="s">
        <v>88</v>
      </c>
      <c r="G763" s="28">
        <v>398.9</v>
      </c>
      <c r="H763" s="28">
        <v>398.9</v>
      </c>
      <c r="I763" s="28">
        <v>398.9</v>
      </c>
    </row>
    <row r="764" spans="1:9" ht="31.5" outlineLevel="4">
      <c r="A764" s="15" t="s">
        <v>31</v>
      </c>
      <c r="B764" s="16" t="s">
        <v>502</v>
      </c>
      <c r="C764" s="16" t="s">
        <v>125</v>
      </c>
      <c r="D764" s="16" t="s">
        <v>84</v>
      </c>
      <c r="E764" s="16" t="s">
        <v>552</v>
      </c>
      <c r="F764" s="16" t="s">
        <v>95</v>
      </c>
      <c r="G764" s="28">
        <v>39887.1</v>
      </c>
      <c r="H764" s="28">
        <v>39887.1</v>
      </c>
      <c r="I764" s="28">
        <v>39887.1</v>
      </c>
    </row>
    <row r="765" spans="1:9" ht="47.25" outlineLevel="5">
      <c r="A765" s="15" t="s">
        <v>494</v>
      </c>
      <c r="B765" s="16" t="s">
        <v>502</v>
      </c>
      <c r="C765" s="16" t="s">
        <v>125</v>
      </c>
      <c r="D765" s="16" t="s">
        <v>84</v>
      </c>
      <c r="E765" s="16" t="s">
        <v>553</v>
      </c>
      <c r="F765" s="16" t="s">
        <v>76</v>
      </c>
      <c r="G765" s="28">
        <f>G766</f>
        <v>49891</v>
      </c>
      <c r="H765" s="28">
        <f t="shared" ref="H765:I765" si="333">H766</f>
        <v>49891</v>
      </c>
      <c r="I765" s="28">
        <f t="shared" si="333"/>
        <v>49891</v>
      </c>
    </row>
    <row r="766" spans="1:9" ht="47.25" outlineLevel="6">
      <c r="A766" s="15" t="s">
        <v>495</v>
      </c>
      <c r="B766" s="16" t="s">
        <v>502</v>
      </c>
      <c r="C766" s="16" t="s">
        <v>125</v>
      </c>
      <c r="D766" s="16" t="s">
        <v>84</v>
      </c>
      <c r="E766" s="16" t="s">
        <v>554</v>
      </c>
      <c r="F766" s="16" t="s">
        <v>76</v>
      </c>
      <c r="G766" s="28">
        <f>G767+G770+G773</f>
        <v>49891</v>
      </c>
      <c r="H766" s="28">
        <f t="shared" ref="H766:I766" si="334">H767+H770+H773</f>
        <v>49891</v>
      </c>
      <c r="I766" s="28">
        <f t="shared" si="334"/>
        <v>49891</v>
      </c>
    </row>
    <row r="767" spans="1:9" ht="78.75" outlineLevel="7">
      <c r="A767" s="15" t="s">
        <v>496</v>
      </c>
      <c r="B767" s="16" t="s">
        <v>502</v>
      </c>
      <c r="C767" s="16" t="s">
        <v>125</v>
      </c>
      <c r="D767" s="16" t="s">
        <v>84</v>
      </c>
      <c r="E767" s="16" t="s">
        <v>555</v>
      </c>
      <c r="F767" s="16" t="s">
        <v>76</v>
      </c>
      <c r="G767" s="28">
        <f>G768+G769</f>
        <v>14602.714120000001</v>
      </c>
      <c r="H767" s="28">
        <f t="shared" ref="H767:I767" si="335">H768+H769</f>
        <v>15909</v>
      </c>
      <c r="I767" s="28">
        <f t="shared" si="335"/>
        <v>15909</v>
      </c>
    </row>
    <row r="768" spans="1:9" ht="47.25" outlineLevel="6">
      <c r="A768" s="15" t="s">
        <v>24</v>
      </c>
      <c r="B768" s="16" t="s">
        <v>502</v>
      </c>
      <c r="C768" s="16" t="s">
        <v>125</v>
      </c>
      <c r="D768" s="16" t="s">
        <v>84</v>
      </c>
      <c r="E768" s="16" t="s">
        <v>555</v>
      </c>
      <c r="F768" s="16" t="s">
        <v>88</v>
      </c>
      <c r="G768" s="28">
        <v>109</v>
      </c>
      <c r="H768" s="28">
        <v>109</v>
      </c>
      <c r="I768" s="28">
        <v>109</v>
      </c>
    </row>
    <row r="769" spans="1:9" ht="31.5" outlineLevel="7">
      <c r="A769" s="15" t="s">
        <v>31</v>
      </c>
      <c r="B769" s="16" t="s">
        <v>502</v>
      </c>
      <c r="C769" s="16" t="s">
        <v>125</v>
      </c>
      <c r="D769" s="16" t="s">
        <v>84</v>
      </c>
      <c r="E769" s="16" t="s">
        <v>555</v>
      </c>
      <c r="F769" s="16" t="s">
        <v>95</v>
      </c>
      <c r="G769" s="28">
        <f>15800-1306.28588</f>
        <v>14493.714120000001</v>
      </c>
      <c r="H769" s="28">
        <v>15800</v>
      </c>
      <c r="I769" s="28">
        <v>15800</v>
      </c>
    </row>
    <row r="770" spans="1:9" ht="78.75" outlineLevel="4">
      <c r="A770" s="15" t="s">
        <v>497</v>
      </c>
      <c r="B770" s="16" t="s">
        <v>502</v>
      </c>
      <c r="C770" s="16" t="s">
        <v>125</v>
      </c>
      <c r="D770" s="16" t="s">
        <v>84</v>
      </c>
      <c r="E770" s="16" t="s">
        <v>649</v>
      </c>
      <c r="F770" s="16" t="s">
        <v>76</v>
      </c>
      <c r="G770" s="28">
        <f>G771+G772</f>
        <v>19247.174999999999</v>
      </c>
      <c r="H770" s="28">
        <f t="shared" ref="H770:I770" si="336">H771+H772</f>
        <v>18488</v>
      </c>
      <c r="I770" s="28">
        <f t="shared" si="336"/>
        <v>18488</v>
      </c>
    </row>
    <row r="771" spans="1:9" ht="47.25" outlineLevel="5">
      <c r="A771" s="15" t="s">
        <v>24</v>
      </c>
      <c r="B771" s="16" t="s">
        <v>502</v>
      </c>
      <c r="C771" s="16" t="s">
        <v>125</v>
      </c>
      <c r="D771" s="16" t="s">
        <v>84</v>
      </c>
      <c r="E771" s="16" t="s">
        <v>649</v>
      </c>
      <c r="F771" s="16" t="s">
        <v>88</v>
      </c>
      <c r="G771" s="28">
        <v>169</v>
      </c>
      <c r="H771" s="28">
        <v>169</v>
      </c>
      <c r="I771" s="28">
        <v>169</v>
      </c>
    </row>
    <row r="772" spans="1:9" ht="31.5" outlineLevel="6">
      <c r="A772" s="15" t="s">
        <v>31</v>
      </c>
      <c r="B772" s="16" t="s">
        <v>502</v>
      </c>
      <c r="C772" s="16" t="s">
        <v>125</v>
      </c>
      <c r="D772" s="16" t="s">
        <v>84</v>
      </c>
      <c r="E772" s="16" t="s">
        <v>649</v>
      </c>
      <c r="F772" s="16" t="s">
        <v>95</v>
      </c>
      <c r="G772" s="28">
        <f>18319+759.175</f>
        <v>19078.174999999999</v>
      </c>
      <c r="H772" s="28">
        <v>18319</v>
      </c>
      <c r="I772" s="28">
        <v>18319</v>
      </c>
    </row>
    <row r="773" spans="1:9" ht="78.75" outlineLevel="7">
      <c r="A773" s="15" t="s">
        <v>498</v>
      </c>
      <c r="B773" s="16" t="s">
        <v>502</v>
      </c>
      <c r="C773" s="16" t="s">
        <v>125</v>
      </c>
      <c r="D773" s="16" t="s">
        <v>84</v>
      </c>
      <c r="E773" s="16" t="s">
        <v>556</v>
      </c>
      <c r="F773" s="16" t="s">
        <v>76</v>
      </c>
      <c r="G773" s="28">
        <f>G774+G775</f>
        <v>16041.11088</v>
      </c>
      <c r="H773" s="28">
        <f t="shared" ref="H773:I773" si="337">H774+H775</f>
        <v>15494</v>
      </c>
      <c r="I773" s="28">
        <f t="shared" si="337"/>
        <v>15494</v>
      </c>
    </row>
    <row r="774" spans="1:9" ht="47.25" outlineLevel="6">
      <c r="A774" s="15" t="s">
        <v>24</v>
      </c>
      <c r="B774" s="16" t="s">
        <v>502</v>
      </c>
      <c r="C774" s="16" t="s">
        <v>125</v>
      </c>
      <c r="D774" s="16" t="s">
        <v>84</v>
      </c>
      <c r="E774" s="16" t="s">
        <v>556</v>
      </c>
      <c r="F774" s="16" t="s">
        <v>88</v>
      </c>
      <c r="G774" s="28">
        <v>144</v>
      </c>
      <c r="H774" s="28">
        <v>144</v>
      </c>
      <c r="I774" s="28">
        <v>144</v>
      </c>
    </row>
    <row r="775" spans="1:9" ht="31.5" outlineLevel="7">
      <c r="A775" s="15" t="s">
        <v>31</v>
      </c>
      <c r="B775" s="16" t="s">
        <v>502</v>
      </c>
      <c r="C775" s="16" t="s">
        <v>125</v>
      </c>
      <c r="D775" s="16" t="s">
        <v>84</v>
      </c>
      <c r="E775" s="16" t="s">
        <v>556</v>
      </c>
      <c r="F775" s="16" t="s">
        <v>95</v>
      </c>
      <c r="G775" s="28">
        <f>15350+547.11088</f>
        <v>15897.11088</v>
      </c>
      <c r="H775" s="28">
        <v>15350</v>
      </c>
      <c r="I775" s="28">
        <v>15350</v>
      </c>
    </row>
    <row r="776" spans="1:9" s="3" customFormat="1" ht="31.5" outlineLevel="2">
      <c r="A776" s="13" t="s">
        <v>499</v>
      </c>
      <c r="B776" s="14" t="s">
        <v>502</v>
      </c>
      <c r="C776" s="14" t="s">
        <v>125</v>
      </c>
      <c r="D776" s="14" t="s">
        <v>557</v>
      </c>
      <c r="E776" s="14"/>
      <c r="F776" s="14"/>
      <c r="G776" s="27">
        <f>G777</f>
        <v>3238</v>
      </c>
      <c r="H776" s="27">
        <f t="shared" ref="H776:I779" si="338">H777</f>
        <v>3238</v>
      </c>
      <c r="I776" s="27">
        <f t="shared" si="338"/>
        <v>3238</v>
      </c>
    </row>
    <row r="777" spans="1:9" ht="47.25" outlineLevel="3">
      <c r="A777" s="15" t="s">
        <v>449</v>
      </c>
      <c r="B777" s="16" t="s">
        <v>502</v>
      </c>
      <c r="C777" s="16" t="s">
        <v>125</v>
      </c>
      <c r="D777" s="16" t="s">
        <v>557</v>
      </c>
      <c r="E777" s="16" t="s">
        <v>503</v>
      </c>
      <c r="F777" s="16" t="s">
        <v>76</v>
      </c>
      <c r="G777" s="28">
        <f>G778</f>
        <v>3238</v>
      </c>
      <c r="H777" s="28">
        <f t="shared" si="338"/>
        <v>3238</v>
      </c>
      <c r="I777" s="28">
        <f t="shared" si="338"/>
        <v>3238</v>
      </c>
    </row>
    <row r="778" spans="1:9" ht="47.25" outlineLevel="4">
      <c r="A778" s="15" t="s">
        <v>494</v>
      </c>
      <c r="B778" s="16" t="s">
        <v>502</v>
      </c>
      <c r="C778" s="16" t="s">
        <v>125</v>
      </c>
      <c r="D778" s="16" t="s">
        <v>557</v>
      </c>
      <c r="E778" s="16" t="s">
        <v>553</v>
      </c>
      <c r="F778" s="16" t="s">
        <v>76</v>
      </c>
      <c r="G778" s="28">
        <f>G779</f>
        <v>3238</v>
      </c>
      <c r="H778" s="28">
        <f t="shared" si="338"/>
        <v>3238</v>
      </c>
      <c r="I778" s="28">
        <f t="shared" si="338"/>
        <v>3238</v>
      </c>
    </row>
    <row r="779" spans="1:9" ht="47.25" outlineLevel="5">
      <c r="A779" s="15" t="s">
        <v>500</v>
      </c>
      <c r="B779" s="16" t="s">
        <v>502</v>
      </c>
      <c r="C779" s="16" t="s">
        <v>125</v>
      </c>
      <c r="D779" s="16" t="s">
        <v>557</v>
      </c>
      <c r="E779" s="16" t="s">
        <v>558</v>
      </c>
      <c r="F779" s="16" t="s">
        <v>76</v>
      </c>
      <c r="G779" s="28">
        <f>G780</f>
        <v>3238</v>
      </c>
      <c r="H779" s="28">
        <f t="shared" si="338"/>
        <v>3238</v>
      </c>
      <c r="I779" s="28">
        <f t="shared" si="338"/>
        <v>3238</v>
      </c>
    </row>
    <row r="780" spans="1:9" ht="63" outlineLevel="6">
      <c r="A780" s="15" t="s">
        <v>501</v>
      </c>
      <c r="B780" s="16" t="s">
        <v>502</v>
      </c>
      <c r="C780" s="16" t="s">
        <v>125</v>
      </c>
      <c r="D780" s="16" t="s">
        <v>557</v>
      </c>
      <c r="E780" s="16" t="s">
        <v>559</v>
      </c>
      <c r="F780" s="16" t="s">
        <v>76</v>
      </c>
      <c r="G780" s="28">
        <f>G781+G782</f>
        <v>3238</v>
      </c>
      <c r="H780" s="28">
        <f t="shared" ref="H780:I780" si="339">H781+H782</f>
        <v>3238</v>
      </c>
      <c r="I780" s="28">
        <f t="shared" si="339"/>
        <v>3238</v>
      </c>
    </row>
    <row r="781" spans="1:9" ht="95.25" customHeight="1" outlineLevel="7">
      <c r="A781" s="15" t="s">
        <v>19</v>
      </c>
      <c r="B781" s="16" t="s">
        <v>502</v>
      </c>
      <c r="C781" s="16" t="s">
        <v>125</v>
      </c>
      <c r="D781" s="16" t="s">
        <v>557</v>
      </c>
      <c r="E781" s="16" t="s">
        <v>559</v>
      </c>
      <c r="F781" s="16" t="s">
        <v>83</v>
      </c>
      <c r="G781" s="28">
        <v>2759.9</v>
      </c>
      <c r="H781" s="28">
        <v>2759.9</v>
      </c>
      <c r="I781" s="28">
        <v>2759.9</v>
      </c>
    </row>
    <row r="782" spans="1:9" ht="47.25" outlineLevel="7">
      <c r="A782" s="15" t="s">
        <v>24</v>
      </c>
      <c r="B782" s="16" t="s">
        <v>502</v>
      </c>
      <c r="C782" s="16" t="s">
        <v>125</v>
      </c>
      <c r="D782" s="16" t="s">
        <v>557</v>
      </c>
      <c r="E782" s="16" t="s">
        <v>559</v>
      </c>
      <c r="F782" s="16" t="s">
        <v>88</v>
      </c>
      <c r="G782" s="28">
        <v>478.1</v>
      </c>
      <c r="H782" s="28">
        <v>478.1</v>
      </c>
      <c r="I782" s="28">
        <v>478.1</v>
      </c>
    </row>
    <row r="783" spans="1:9" ht="31.5" outlineLevel="6">
      <c r="A783" s="11" t="s">
        <v>561</v>
      </c>
      <c r="B783" s="12" t="s">
        <v>562</v>
      </c>
      <c r="C783" s="18"/>
      <c r="D783" s="18"/>
      <c r="E783" s="18"/>
      <c r="F783" s="18"/>
      <c r="G783" s="26">
        <f>G784+G797</f>
        <v>4309.7</v>
      </c>
      <c r="H783" s="26">
        <f t="shared" ref="H783:I783" si="340">H784+H797</f>
        <v>3731.1</v>
      </c>
      <c r="I783" s="26">
        <f t="shared" si="340"/>
        <v>3731.1</v>
      </c>
    </row>
    <row r="784" spans="1:9" ht="47.25" hidden="1" outlineLevel="7">
      <c r="A784" s="11" t="s">
        <v>48</v>
      </c>
      <c r="B784" s="12" t="s">
        <v>562</v>
      </c>
      <c r="C784" s="12" t="s">
        <v>114</v>
      </c>
      <c r="D784" s="12"/>
      <c r="E784" s="12"/>
      <c r="F784" s="12"/>
      <c r="G784" s="26">
        <f>G785</f>
        <v>0</v>
      </c>
      <c r="H784" s="26">
        <f t="shared" ref="H784:I785" si="341">H785</f>
        <v>0</v>
      </c>
      <c r="I784" s="26">
        <f t="shared" si="341"/>
        <v>0</v>
      </c>
    </row>
    <row r="785" spans="1:9" ht="47.25" hidden="1" outlineLevel="7">
      <c r="A785" s="13" t="s">
        <v>49</v>
      </c>
      <c r="B785" s="14" t="s">
        <v>562</v>
      </c>
      <c r="C785" s="14" t="s">
        <v>114</v>
      </c>
      <c r="D785" s="14" t="s">
        <v>115</v>
      </c>
      <c r="E785" s="14"/>
      <c r="F785" s="14"/>
      <c r="G785" s="27">
        <f>G786</f>
        <v>0</v>
      </c>
      <c r="H785" s="27">
        <f t="shared" si="341"/>
        <v>0</v>
      </c>
      <c r="I785" s="27">
        <f t="shared" si="341"/>
        <v>0</v>
      </c>
    </row>
    <row r="786" spans="1:9" s="2" customFormat="1" ht="78.75" hidden="1">
      <c r="A786" s="15" t="s">
        <v>475</v>
      </c>
      <c r="B786" s="16" t="s">
        <v>562</v>
      </c>
      <c r="C786" s="16" t="s">
        <v>114</v>
      </c>
      <c r="D786" s="16" t="s">
        <v>115</v>
      </c>
      <c r="E786" s="16" t="s">
        <v>531</v>
      </c>
      <c r="F786" s="16" t="s">
        <v>76</v>
      </c>
      <c r="G786" s="28">
        <f>G788</f>
        <v>0</v>
      </c>
      <c r="H786" s="28">
        <f t="shared" ref="H786:I786" si="342">H788</f>
        <v>0</v>
      </c>
      <c r="I786" s="28">
        <f t="shared" si="342"/>
        <v>0</v>
      </c>
    </row>
    <row r="787" spans="1:9" s="2" customFormat="1" hidden="1" outlineLevel="1">
      <c r="A787" s="15"/>
      <c r="B787" s="16"/>
      <c r="C787" s="16"/>
      <c r="D787" s="16"/>
      <c r="E787" s="16"/>
      <c r="F787" s="16"/>
      <c r="G787" s="28"/>
      <c r="H787" s="28"/>
      <c r="I787" s="28"/>
    </row>
    <row r="788" spans="1:9" s="3" customFormat="1" ht="78.75" hidden="1" outlineLevel="2">
      <c r="A788" s="15" t="s">
        <v>476</v>
      </c>
      <c r="B788" s="16" t="s">
        <v>562</v>
      </c>
      <c r="C788" s="16" t="s">
        <v>114</v>
      </c>
      <c r="D788" s="16" t="s">
        <v>115</v>
      </c>
      <c r="E788" s="16" t="s">
        <v>532</v>
      </c>
      <c r="F788" s="16" t="s">
        <v>76</v>
      </c>
      <c r="G788" s="28">
        <f>G789+G791+G793+G795</f>
        <v>0</v>
      </c>
      <c r="H788" s="28">
        <f t="shared" ref="H788:I788" si="343">H789+H791+H793+H795</f>
        <v>0</v>
      </c>
      <c r="I788" s="28">
        <f t="shared" si="343"/>
        <v>0</v>
      </c>
    </row>
    <row r="789" spans="1:9" ht="63" hidden="1" outlineLevel="3">
      <c r="A789" s="15" t="s">
        <v>563</v>
      </c>
      <c r="B789" s="16" t="s">
        <v>562</v>
      </c>
      <c r="C789" s="16" t="s">
        <v>114</v>
      </c>
      <c r="D789" s="16" t="s">
        <v>115</v>
      </c>
      <c r="E789" s="16" t="s">
        <v>564</v>
      </c>
      <c r="F789" s="16" t="s">
        <v>76</v>
      </c>
      <c r="G789" s="28">
        <f>G790</f>
        <v>0</v>
      </c>
      <c r="H789" s="28">
        <f t="shared" ref="H789:I789" si="344">H790</f>
        <v>0</v>
      </c>
      <c r="I789" s="28">
        <f t="shared" si="344"/>
        <v>0</v>
      </c>
    </row>
    <row r="790" spans="1:9" ht="48" hidden="1" customHeight="1" outlineLevel="4">
      <c r="A790" s="15" t="s">
        <v>55</v>
      </c>
      <c r="B790" s="16" t="s">
        <v>562</v>
      </c>
      <c r="C790" s="16" t="s">
        <v>114</v>
      </c>
      <c r="D790" s="16" t="s">
        <v>115</v>
      </c>
      <c r="E790" s="16" t="s">
        <v>564</v>
      </c>
      <c r="F790" s="16" t="s">
        <v>121</v>
      </c>
      <c r="G790" s="28">
        <f>125-125</f>
        <v>0</v>
      </c>
      <c r="H790" s="28">
        <f>125-125</f>
        <v>0</v>
      </c>
      <c r="I790" s="28">
        <f>125-125</f>
        <v>0</v>
      </c>
    </row>
    <row r="791" spans="1:9" ht="31.5" hidden="1" outlineLevel="5">
      <c r="A791" s="15" t="s">
        <v>565</v>
      </c>
      <c r="B791" s="16" t="s">
        <v>562</v>
      </c>
      <c r="C791" s="16" t="s">
        <v>114</v>
      </c>
      <c r="D791" s="16" t="s">
        <v>115</v>
      </c>
      <c r="E791" s="16" t="s">
        <v>566</v>
      </c>
      <c r="F791" s="16" t="s">
        <v>76</v>
      </c>
      <c r="G791" s="28">
        <f>G792</f>
        <v>0</v>
      </c>
      <c r="H791" s="28">
        <f t="shared" ref="H791:I791" si="345">H792</f>
        <v>0</v>
      </c>
      <c r="I791" s="28">
        <f t="shared" si="345"/>
        <v>0</v>
      </c>
    </row>
    <row r="792" spans="1:9" ht="48.75" hidden="1" customHeight="1" outlineLevel="6">
      <c r="A792" s="15" t="s">
        <v>55</v>
      </c>
      <c r="B792" s="16" t="s">
        <v>562</v>
      </c>
      <c r="C792" s="16" t="s">
        <v>114</v>
      </c>
      <c r="D792" s="16" t="s">
        <v>115</v>
      </c>
      <c r="E792" s="16" t="s">
        <v>566</v>
      </c>
      <c r="F792" s="16" t="s">
        <v>121</v>
      </c>
      <c r="G792" s="28">
        <f>400-400</f>
        <v>0</v>
      </c>
      <c r="H792" s="28">
        <v>0</v>
      </c>
      <c r="I792" s="28">
        <v>0</v>
      </c>
    </row>
    <row r="793" spans="1:9" ht="63" hidden="1" outlineLevel="7">
      <c r="A793" s="15" t="s">
        <v>567</v>
      </c>
      <c r="B793" s="16" t="s">
        <v>562</v>
      </c>
      <c r="C793" s="16" t="s">
        <v>114</v>
      </c>
      <c r="D793" s="16" t="s">
        <v>115</v>
      </c>
      <c r="E793" s="16" t="s">
        <v>568</v>
      </c>
      <c r="F793" s="16" t="s">
        <v>76</v>
      </c>
      <c r="G793" s="28">
        <f>G794</f>
        <v>0</v>
      </c>
      <c r="H793" s="28">
        <f t="shared" ref="H793:I793" si="346">H794</f>
        <v>0</v>
      </c>
      <c r="I793" s="28">
        <f t="shared" si="346"/>
        <v>0</v>
      </c>
    </row>
    <row r="794" spans="1:9" ht="46.5" hidden="1" customHeight="1" outlineLevel="7">
      <c r="A794" s="15" t="s">
        <v>55</v>
      </c>
      <c r="B794" s="16" t="s">
        <v>562</v>
      </c>
      <c r="C794" s="16" t="s">
        <v>114</v>
      </c>
      <c r="D794" s="16" t="s">
        <v>115</v>
      </c>
      <c r="E794" s="16" t="s">
        <v>568</v>
      </c>
      <c r="F794" s="16" t="s">
        <v>121</v>
      </c>
      <c r="G794" s="28">
        <f>50-50</f>
        <v>0</v>
      </c>
      <c r="H794" s="28">
        <f>50-50</f>
        <v>0</v>
      </c>
      <c r="I794" s="28">
        <f>50-50</f>
        <v>0</v>
      </c>
    </row>
    <row r="795" spans="1:9" ht="31.5" hidden="1" outlineLevel="7">
      <c r="A795" s="15" t="s">
        <v>565</v>
      </c>
      <c r="B795" s="16" t="s">
        <v>562</v>
      </c>
      <c r="C795" s="16" t="s">
        <v>114</v>
      </c>
      <c r="D795" s="16" t="s">
        <v>115</v>
      </c>
      <c r="E795" s="16" t="s">
        <v>569</v>
      </c>
      <c r="F795" s="16" t="s">
        <v>76</v>
      </c>
      <c r="G795" s="28">
        <f>G796</f>
        <v>0</v>
      </c>
      <c r="H795" s="28">
        <f t="shared" ref="H795:I795" si="347">H796</f>
        <v>0</v>
      </c>
      <c r="I795" s="28">
        <f t="shared" si="347"/>
        <v>0</v>
      </c>
    </row>
    <row r="796" spans="1:9" s="3" customFormat="1" ht="48" hidden="1" customHeight="1" outlineLevel="2">
      <c r="A796" s="15" t="s">
        <v>55</v>
      </c>
      <c r="B796" s="16" t="s">
        <v>562</v>
      </c>
      <c r="C796" s="16" t="s">
        <v>114</v>
      </c>
      <c r="D796" s="16" t="s">
        <v>115</v>
      </c>
      <c r="E796" s="16" t="s">
        <v>569</v>
      </c>
      <c r="F796" s="16" t="s">
        <v>121</v>
      </c>
      <c r="G796" s="28">
        <f>200-200</f>
        <v>0</v>
      </c>
      <c r="H796" s="28">
        <v>0</v>
      </c>
      <c r="I796" s="28">
        <v>0</v>
      </c>
    </row>
    <row r="797" spans="1:9" outlineLevel="3">
      <c r="A797" s="11" t="s">
        <v>333</v>
      </c>
      <c r="B797" s="12" t="s">
        <v>562</v>
      </c>
      <c r="C797" s="12" t="s">
        <v>142</v>
      </c>
      <c r="D797" s="12"/>
      <c r="E797" s="12"/>
      <c r="F797" s="12"/>
      <c r="G797" s="26">
        <f>G798+G808+G822</f>
        <v>4309.7</v>
      </c>
      <c r="H797" s="26">
        <f t="shared" ref="H797:I797" si="348">H798+H808+H822</f>
        <v>3731.1</v>
      </c>
      <c r="I797" s="26">
        <f t="shared" si="348"/>
        <v>3731.1</v>
      </c>
    </row>
    <row r="798" spans="1:9" hidden="1" outlineLevel="4">
      <c r="A798" s="13" t="s">
        <v>334</v>
      </c>
      <c r="B798" s="14" t="s">
        <v>562</v>
      </c>
      <c r="C798" s="14" t="s">
        <v>142</v>
      </c>
      <c r="D798" s="14" t="s">
        <v>114</v>
      </c>
      <c r="E798" s="14"/>
      <c r="F798" s="14"/>
      <c r="G798" s="27">
        <f>G799</f>
        <v>0</v>
      </c>
      <c r="H798" s="27">
        <f t="shared" ref="H798:I800" si="349">H799</f>
        <v>0</v>
      </c>
      <c r="I798" s="27">
        <f t="shared" si="349"/>
        <v>0</v>
      </c>
    </row>
    <row r="799" spans="1:9" ht="31.5" hidden="1" outlineLevel="5">
      <c r="A799" s="15" t="s">
        <v>570</v>
      </c>
      <c r="B799" s="16" t="s">
        <v>562</v>
      </c>
      <c r="C799" s="16" t="s">
        <v>142</v>
      </c>
      <c r="D799" s="16" t="s">
        <v>114</v>
      </c>
      <c r="E799" s="16" t="s">
        <v>571</v>
      </c>
      <c r="F799" s="16" t="s">
        <v>76</v>
      </c>
      <c r="G799" s="28">
        <f>G800</f>
        <v>0</v>
      </c>
      <c r="H799" s="28">
        <f t="shared" si="349"/>
        <v>0</v>
      </c>
      <c r="I799" s="28">
        <f t="shared" si="349"/>
        <v>0</v>
      </c>
    </row>
    <row r="800" spans="1:9" ht="47.25" hidden="1" outlineLevel="6">
      <c r="A800" s="15" t="s">
        <v>572</v>
      </c>
      <c r="B800" s="16" t="s">
        <v>562</v>
      </c>
      <c r="C800" s="16" t="s">
        <v>142</v>
      </c>
      <c r="D800" s="16" t="s">
        <v>114</v>
      </c>
      <c r="E800" s="16" t="s">
        <v>573</v>
      </c>
      <c r="F800" s="16" t="s">
        <v>76</v>
      </c>
      <c r="G800" s="28">
        <f>G801</f>
        <v>0</v>
      </c>
      <c r="H800" s="28">
        <f t="shared" si="349"/>
        <v>0</v>
      </c>
      <c r="I800" s="28">
        <f t="shared" si="349"/>
        <v>0</v>
      </c>
    </row>
    <row r="801" spans="1:9" ht="47.25" hidden="1" outlineLevel="7">
      <c r="A801" s="15" t="s">
        <v>574</v>
      </c>
      <c r="B801" s="16" t="s">
        <v>562</v>
      </c>
      <c r="C801" s="16" t="s">
        <v>142</v>
      </c>
      <c r="D801" s="16" t="s">
        <v>114</v>
      </c>
      <c r="E801" s="16" t="s">
        <v>575</v>
      </c>
      <c r="F801" s="16" t="s">
        <v>76</v>
      </c>
      <c r="G801" s="28">
        <f>G802+G804+G806</f>
        <v>0</v>
      </c>
      <c r="H801" s="28">
        <f t="shared" ref="H801:I801" si="350">H802+H804+H806</f>
        <v>0</v>
      </c>
      <c r="I801" s="28">
        <f t="shared" si="350"/>
        <v>0</v>
      </c>
    </row>
    <row r="802" spans="1:9" s="3" customFormat="1" ht="47.25" hidden="1" outlineLevel="2">
      <c r="A802" s="15" t="s">
        <v>349</v>
      </c>
      <c r="B802" s="16" t="s">
        <v>562</v>
      </c>
      <c r="C802" s="16" t="s">
        <v>142</v>
      </c>
      <c r="D802" s="16" t="s">
        <v>114</v>
      </c>
      <c r="E802" s="16" t="s">
        <v>576</v>
      </c>
      <c r="F802" s="16" t="s">
        <v>76</v>
      </c>
      <c r="G802" s="28">
        <f>G803</f>
        <v>0</v>
      </c>
      <c r="H802" s="28">
        <f t="shared" ref="H802:I802" si="351">H803</f>
        <v>0</v>
      </c>
      <c r="I802" s="28">
        <f t="shared" si="351"/>
        <v>0</v>
      </c>
    </row>
    <row r="803" spans="1:9" ht="47.25" hidden="1" outlineLevel="3">
      <c r="A803" s="15" t="s">
        <v>24</v>
      </c>
      <c r="B803" s="16" t="s">
        <v>562</v>
      </c>
      <c r="C803" s="16" t="s">
        <v>142</v>
      </c>
      <c r="D803" s="16" t="s">
        <v>114</v>
      </c>
      <c r="E803" s="16" t="s">
        <v>576</v>
      </c>
      <c r="F803" s="16" t="s">
        <v>88</v>
      </c>
      <c r="G803" s="28">
        <f>3-3</f>
        <v>0</v>
      </c>
      <c r="H803" s="28">
        <f>3-3</f>
        <v>0</v>
      </c>
      <c r="I803" s="28">
        <f>3-3</f>
        <v>0</v>
      </c>
    </row>
    <row r="804" spans="1:9" ht="144.75" hidden="1" customHeight="1" outlineLevel="4">
      <c r="A804" s="15" t="s">
        <v>482</v>
      </c>
      <c r="B804" s="16" t="s">
        <v>562</v>
      </c>
      <c r="C804" s="16" t="s">
        <v>142</v>
      </c>
      <c r="D804" s="16" t="s">
        <v>114</v>
      </c>
      <c r="E804" s="16" t="s">
        <v>577</v>
      </c>
      <c r="F804" s="16" t="s">
        <v>76</v>
      </c>
      <c r="G804" s="28">
        <f>G805</f>
        <v>0</v>
      </c>
      <c r="H804" s="28">
        <f t="shared" ref="H804:I804" si="352">H805</f>
        <v>0</v>
      </c>
      <c r="I804" s="28">
        <f t="shared" si="352"/>
        <v>0</v>
      </c>
    </row>
    <row r="805" spans="1:9" ht="45" hidden="1" customHeight="1" outlineLevel="5">
      <c r="A805" s="15" t="s">
        <v>55</v>
      </c>
      <c r="B805" s="16" t="s">
        <v>562</v>
      </c>
      <c r="C805" s="16" t="s">
        <v>142</v>
      </c>
      <c r="D805" s="16" t="s">
        <v>114</v>
      </c>
      <c r="E805" s="16" t="s">
        <v>577</v>
      </c>
      <c r="F805" s="16" t="s">
        <v>121</v>
      </c>
      <c r="G805" s="28">
        <f>1460-1460</f>
        <v>0</v>
      </c>
      <c r="H805" s="28">
        <f>1460-1460</f>
        <v>0</v>
      </c>
      <c r="I805" s="28">
        <f>1460-1460</f>
        <v>0</v>
      </c>
    </row>
    <row r="806" spans="1:9" ht="47.25" hidden="1" outlineLevel="6">
      <c r="A806" s="15" t="s">
        <v>338</v>
      </c>
      <c r="B806" s="16" t="s">
        <v>562</v>
      </c>
      <c r="C806" s="16" t="s">
        <v>142</v>
      </c>
      <c r="D806" s="16" t="s">
        <v>114</v>
      </c>
      <c r="E806" s="16" t="s">
        <v>578</v>
      </c>
      <c r="F806" s="16" t="s">
        <v>76</v>
      </c>
      <c r="G806" s="28">
        <f>G807</f>
        <v>0</v>
      </c>
      <c r="H806" s="28">
        <f t="shared" ref="H806:I806" si="353">H807</f>
        <v>0</v>
      </c>
      <c r="I806" s="28">
        <f t="shared" si="353"/>
        <v>0</v>
      </c>
    </row>
    <row r="807" spans="1:9" ht="63" hidden="1" outlineLevel="7">
      <c r="A807" s="15" t="s">
        <v>55</v>
      </c>
      <c r="B807" s="16" t="s">
        <v>562</v>
      </c>
      <c r="C807" s="16" t="s">
        <v>142</v>
      </c>
      <c r="D807" s="16" t="s">
        <v>114</v>
      </c>
      <c r="E807" s="16" t="s">
        <v>578</v>
      </c>
      <c r="F807" s="16" t="s">
        <v>121</v>
      </c>
      <c r="G807" s="28">
        <f>11370-11370</f>
        <v>0</v>
      </c>
      <c r="H807" s="28">
        <f>11677.7-11677.7</f>
        <v>0</v>
      </c>
      <c r="I807" s="28">
        <f>11786-11786</f>
        <v>0</v>
      </c>
    </row>
    <row r="808" spans="1:9" s="2" customFormat="1" ht="31.5" outlineLevel="1" collapsed="1">
      <c r="A808" s="13" t="s">
        <v>483</v>
      </c>
      <c r="B808" s="14" t="s">
        <v>562</v>
      </c>
      <c r="C808" s="14" t="s">
        <v>142</v>
      </c>
      <c r="D808" s="14" t="s">
        <v>142</v>
      </c>
      <c r="E808" s="14"/>
      <c r="F808" s="14"/>
      <c r="G808" s="27">
        <f>G810+G814</f>
        <v>827</v>
      </c>
      <c r="H808" s="27">
        <f t="shared" ref="H808:I808" si="354">H810+H814</f>
        <v>827</v>
      </c>
      <c r="I808" s="27">
        <f t="shared" si="354"/>
        <v>827</v>
      </c>
    </row>
    <row r="809" spans="1:9" s="3" customFormat="1" hidden="1" outlineLevel="2">
      <c r="A809" s="15"/>
      <c r="B809" s="16"/>
      <c r="C809" s="16"/>
      <c r="D809" s="16"/>
      <c r="E809" s="16"/>
      <c r="F809" s="16"/>
      <c r="G809" s="28"/>
      <c r="H809" s="28"/>
      <c r="I809" s="28"/>
    </row>
    <row r="810" spans="1:9" ht="63" outlineLevel="3">
      <c r="A810" s="15" t="s">
        <v>478</v>
      </c>
      <c r="B810" s="16" t="s">
        <v>562</v>
      </c>
      <c r="C810" s="16" t="s">
        <v>142</v>
      </c>
      <c r="D810" s="16" t="s">
        <v>142</v>
      </c>
      <c r="E810" s="16" t="s">
        <v>360</v>
      </c>
      <c r="F810" s="16" t="s">
        <v>76</v>
      </c>
      <c r="G810" s="28">
        <f>G811</f>
        <v>3</v>
      </c>
      <c r="H810" s="28">
        <f t="shared" ref="H810:I812" si="355">H811</f>
        <v>3</v>
      </c>
      <c r="I810" s="28">
        <f t="shared" si="355"/>
        <v>3</v>
      </c>
    </row>
    <row r="811" spans="1:9" ht="63" outlineLevel="4">
      <c r="A811" s="15" t="s">
        <v>410</v>
      </c>
      <c r="B811" s="16" t="s">
        <v>562</v>
      </c>
      <c r="C811" s="16" t="s">
        <v>142</v>
      </c>
      <c r="D811" s="16" t="s">
        <v>142</v>
      </c>
      <c r="E811" s="16" t="s">
        <v>430</v>
      </c>
      <c r="F811" s="16" t="s">
        <v>76</v>
      </c>
      <c r="G811" s="28">
        <f>G812</f>
        <v>3</v>
      </c>
      <c r="H811" s="28">
        <f t="shared" si="355"/>
        <v>3</v>
      </c>
      <c r="I811" s="28">
        <f t="shared" si="355"/>
        <v>3</v>
      </c>
    </row>
    <row r="812" spans="1:9" ht="47.25" outlineLevel="5">
      <c r="A812" s="15" t="s">
        <v>479</v>
      </c>
      <c r="B812" s="16" t="s">
        <v>562</v>
      </c>
      <c r="C812" s="16" t="s">
        <v>142</v>
      </c>
      <c r="D812" s="16" t="s">
        <v>142</v>
      </c>
      <c r="E812" s="16" t="s">
        <v>535</v>
      </c>
      <c r="F812" s="16" t="s">
        <v>76</v>
      </c>
      <c r="G812" s="28">
        <f>G813</f>
        <v>3</v>
      </c>
      <c r="H812" s="28">
        <f t="shared" si="355"/>
        <v>3</v>
      </c>
      <c r="I812" s="28">
        <f t="shared" si="355"/>
        <v>3</v>
      </c>
    </row>
    <row r="813" spans="1:9" ht="47.25" outlineLevel="6">
      <c r="A813" s="15" t="s">
        <v>24</v>
      </c>
      <c r="B813" s="16" t="s">
        <v>562</v>
      </c>
      <c r="C813" s="16" t="s">
        <v>142</v>
      </c>
      <c r="D813" s="16" t="s">
        <v>142</v>
      </c>
      <c r="E813" s="16" t="s">
        <v>535</v>
      </c>
      <c r="F813" s="16" t="s">
        <v>88</v>
      </c>
      <c r="G813" s="28">
        <v>3</v>
      </c>
      <c r="H813" s="28">
        <v>3</v>
      </c>
      <c r="I813" s="28">
        <v>3</v>
      </c>
    </row>
    <row r="814" spans="1:9" ht="31.5" outlineLevel="7">
      <c r="A814" s="22" t="s">
        <v>673</v>
      </c>
      <c r="B814" s="23" t="s">
        <v>562</v>
      </c>
      <c r="C814" s="23" t="s">
        <v>142</v>
      </c>
      <c r="D814" s="23" t="s">
        <v>142</v>
      </c>
      <c r="E814" s="23" t="s">
        <v>571</v>
      </c>
      <c r="F814" s="23" t="s">
        <v>76</v>
      </c>
      <c r="G814" s="28">
        <f>G815</f>
        <v>824</v>
      </c>
      <c r="H814" s="28">
        <f t="shared" ref="H814:I816" si="356">H815</f>
        <v>824</v>
      </c>
      <c r="I814" s="28">
        <f t="shared" si="356"/>
        <v>824</v>
      </c>
    </row>
    <row r="815" spans="1:9" s="2" customFormat="1" ht="48.75" customHeight="1">
      <c r="A815" s="22" t="s">
        <v>579</v>
      </c>
      <c r="B815" s="23" t="s">
        <v>562</v>
      </c>
      <c r="C815" s="23" t="s">
        <v>142</v>
      </c>
      <c r="D815" s="23" t="s">
        <v>142</v>
      </c>
      <c r="E815" s="23" t="s">
        <v>674</v>
      </c>
      <c r="F815" s="23" t="s">
        <v>76</v>
      </c>
      <c r="G815" s="28">
        <f>G816+G818+G820</f>
        <v>824</v>
      </c>
      <c r="H815" s="28">
        <f>H816+H818+H820</f>
        <v>824</v>
      </c>
      <c r="I815" s="28">
        <f>I816+I818+I820</f>
        <v>824</v>
      </c>
    </row>
    <row r="816" spans="1:9" ht="47.25">
      <c r="A816" s="22" t="s">
        <v>349</v>
      </c>
      <c r="B816" s="23" t="s">
        <v>562</v>
      </c>
      <c r="C816" s="23" t="s">
        <v>142</v>
      </c>
      <c r="D816" s="23" t="s">
        <v>142</v>
      </c>
      <c r="E816" s="23" t="s">
        <v>675</v>
      </c>
      <c r="F816" s="23" t="s">
        <v>76</v>
      </c>
      <c r="G816" s="28">
        <f>G817</f>
        <v>3</v>
      </c>
      <c r="H816" s="28">
        <f t="shared" si="356"/>
        <v>3</v>
      </c>
      <c r="I816" s="28">
        <f t="shared" si="356"/>
        <v>3</v>
      </c>
    </row>
    <row r="817" spans="1:9" ht="46.5" customHeight="1">
      <c r="A817" s="22" t="s">
        <v>24</v>
      </c>
      <c r="B817" s="23" t="s">
        <v>562</v>
      </c>
      <c r="C817" s="23" t="s">
        <v>142</v>
      </c>
      <c r="D817" s="23" t="s">
        <v>142</v>
      </c>
      <c r="E817" s="23" t="s">
        <v>675</v>
      </c>
      <c r="F817" s="23" t="s">
        <v>88</v>
      </c>
      <c r="G817" s="28">
        <v>3</v>
      </c>
      <c r="H817" s="28">
        <v>3</v>
      </c>
      <c r="I817" s="28">
        <v>3</v>
      </c>
    </row>
    <row r="818" spans="1:9" ht="35.25" customHeight="1">
      <c r="A818" s="22" t="s">
        <v>580</v>
      </c>
      <c r="B818" s="23" t="s">
        <v>562</v>
      </c>
      <c r="C818" s="23" t="s">
        <v>142</v>
      </c>
      <c r="D818" s="23" t="s">
        <v>142</v>
      </c>
      <c r="E818" s="23" t="s">
        <v>676</v>
      </c>
      <c r="F818" s="23" t="s">
        <v>76</v>
      </c>
      <c r="G818" s="28">
        <f>G819</f>
        <v>722</v>
      </c>
      <c r="H818" s="28">
        <f t="shared" ref="H818:I818" si="357">H819</f>
        <v>722</v>
      </c>
      <c r="I818" s="28">
        <f t="shared" si="357"/>
        <v>722</v>
      </c>
    </row>
    <row r="819" spans="1:9" ht="53.25" customHeight="1">
      <c r="A819" s="22" t="s">
        <v>24</v>
      </c>
      <c r="B819" s="23" t="s">
        <v>562</v>
      </c>
      <c r="C819" s="23" t="s">
        <v>142</v>
      </c>
      <c r="D819" s="23" t="s">
        <v>142</v>
      </c>
      <c r="E819" s="23" t="s">
        <v>676</v>
      </c>
      <c r="F819" s="23" t="s">
        <v>88</v>
      </c>
      <c r="G819" s="28">
        <v>722</v>
      </c>
      <c r="H819" s="28">
        <v>722</v>
      </c>
      <c r="I819" s="28">
        <v>722</v>
      </c>
    </row>
    <row r="820" spans="1:9" ht="96.75" customHeight="1">
      <c r="A820" s="22" t="s">
        <v>581</v>
      </c>
      <c r="B820" s="23" t="s">
        <v>562</v>
      </c>
      <c r="C820" s="23" t="s">
        <v>142</v>
      </c>
      <c r="D820" s="23" t="s">
        <v>142</v>
      </c>
      <c r="E820" s="23" t="s">
        <v>677</v>
      </c>
      <c r="F820" s="23" t="s">
        <v>76</v>
      </c>
      <c r="G820" s="28">
        <f>G821</f>
        <v>99</v>
      </c>
      <c r="H820" s="28">
        <f t="shared" ref="H820:I820" si="358">H821</f>
        <v>99</v>
      </c>
      <c r="I820" s="28">
        <f t="shared" si="358"/>
        <v>99</v>
      </c>
    </row>
    <row r="821" spans="1:9" ht="32.25" customHeight="1">
      <c r="A821" s="22" t="s">
        <v>31</v>
      </c>
      <c r="B821" s="23" t="s">
        <v>562</v>
      </c>
      <c r="C821" s="23" t="s">
        <v>142</v>
      </c>
      <c r="D821" s="23" t="s">
        <v>142</v>
      </c>
      <c r="E821" s="23" t="s">
        <v>677</v>
      </c>
      <c r="F821" s="23" t="s">
        <v>95</v>
      </c>
      <c r="G821" s="28">
        <v>99</v>
      </c>
      <c r="H821" s="28">
        <v>99</v>
      </c>
      <c r="I821" s="28">
        <v>99</v>
      </c>
    </row>
    <row r="822" spans="1:9">
      <c r="A822" s="13" t="s">
        <v>489</v>
      </c>
      <c r="B822" s="14" t="s">
        <v>562</v>
      </c>
      <c r="C822" s="14" t="s">
        <v>142</v>
      </c>
      <c r="D822" s="14" t="s">
        <v>217</v>
      </c>
      <c r="E822" s="14"/>
      <c r="F822" s="14"/>
      <c r="G822" s="27">
        <f>G823</f>
        <v>3482.7</v>
      </c>
      <c r="H822" s="27">
        <f t="shared" ref="H822:I823" si="359">H823</f>
        <v>2904.1</v>
      </c>
      <c r="I822" s="27">
        <f t="shared" si="359"/>
        <v>2904.1</v>
      </c>
    </row>
    <row r="823" spans="1:9" ht="36" customHeight="1">
      <c r="A823" s="22" t="s">
        <v>673</v>
      </c>
      <c r="B823" s="23" t="s">
        <v>562</v>
      </c>
      <c r="C823" s="23" t="s">
        <v>142</v>
      </c>
      <c r="D823" s="23" t="s">
        <v>217</v>
      </c>
      <c r="E823" s="23" t="s">
        <v>571</v>
      </c>
      <c r="F823" s="23" t="s">
        <v>76</v>
      </c>
      <c r="G823" s="28">
        <f>G824</f>
        <v>3482.7</v>
      </c>
      <c r="H823" s="28">
        <f t="shared" si="359"/>
        <v>2904.1</v>
      </c>
      <c r="I823" s="28">
        <f t="shared" si="359"/>
        <v>2904.1</v>
      </c>
    </row>
    <row r="824" spans="1:9" ht="48.75" customHeight="1">
      <c r="A824" s="22" t="s">
        <v>44</v>
      </c>
      <c r="B824" s="23" t="s">
        <v>562</v>
      </c>
      <c r="C824" s="23" t="s">
        <v>142</v>
      </c>
      <c r="D824" s="23" t="s">
        <v>217</v>
      </c>
      <c r="E824" s="23" t="s">
        <v>678</v>
      </c>
      <c r="F824" s="23" t="s">
        <v>76</v>
      </c>
      <c r="G824" s="28">
        <f>G825+G828</f>
        <v>3482.7</v>
      </c>
      <c r="H824" s="28">
        <f>H825+H828</f>
        <v>2904.1</v>
      </c>
      <c r="I824" s="28">
        <f>I825+I828</f>
        <v>2904.1</v>
      </c>
    </row>
    <row r="825" spans="1:9" ht="34.5" customHeight="1">
      <c r="A825" s="22" t="s">
        <v>21</v>
      </c>
      <c r="B825" s="23" t="s">
        <v>562</v>
      </c>
      <c r="C825" s="23" t="s">
        <v>142</v>
      </c>
      <c r="D825" s="23" t="s">
        <v>217</v>
      </c>
      <c r="E825" s="23" t="s">
        <v>679</v>
      </c>
      <c r="F825" s="23" t="s">
        <v>76</v>
      </c>
      <c r="G825" s="28">
        <f>G826+G827</f>
        <v>2904.1</v>
      </c>
      <c r="H825" s="28">
        <f t="shared" ref="H825:I825" si="360">H826+H827</f>
        <v>2904.1</v>
      </c>
      <c r="I825" s="28">
        <f t="shared" si="360"/>
        <v>2904.1</v>
      </c>
    </row>
    <row r="826" spans="1:9" ht="94.5" customHeight="1">
      <c r="A826" s="22" t="s">
        <v>19</v>
      </c>
      <c r="B826" s="23" t="s">
        <v>562</v>
      </c>
      <c r="C826" s="23" t="s">
        <v>142</v>
      </c>
      <c r="D826" s="23" t="s">
        <v>217</v>
      </c>
      <c r="E826" s="23" t="s">
        <v>679</v>
      </c>
      <c r="F826" s="23" t="s">
        <v>83</v>
      </c>
      <c r="G826" s="28">
        <v>2888.5</v>
      </c>
      <c r="H826" s="28">
        <v>2888.5</v>
      </c>
      <c r="I826" s="28">
        <v>2888.5</v>
      </c>
    </row>
    <row r="827" spans="1:9" ht="48" customHeight="1">
      <c r="A827" s="22" t="s">
        <v>24</v>
      </c>
      <c r="B827" s="23" t="s">
        <v>562</v>
      </c>
      <c r="C827" s="23" t="s">
        <v>142</v>
      </c>
      <c r="D827" s="23" t="s">
        <v>217</v>
      </c>
      <c r="E827" s="23" t="s">
        <v>679</v>
      </c>
      <c r="F827" s="23" t="s">
        <v>88</v>
      </c>
      <c r="G827" s="28">
        <v>15.6</v>
      </c>
      <c r="H827" s="28">
        <v>15.6</v>
      </c>
      <c r="I827" s="28">
        <v>15.6</v>
      </c>
    </row>
    <row r="828" spans="1:9" ht="31.5" customHeight="1">
      <c r="A828" s="22" t="s">
        <v>40</v>
      </c>
      <c r="B828" s="23" t="s">
        <v>562</v>
      </c>
      <c r="C828" s="23" t="s">
        <v>142</v>
      </c>
      <c r="D828" s="23" t="s">
        <v>217</v>
      </c>
      <c r="E828" s="23" t="s">
        <v>680</v>
      </c>
      <c r="F828" s="23" t="s">
        <v>76</v>
      </c>
      <c r="G828" s="28">
        <f>G829+G830</f>
        <v>578.59999999999991</v>
      </c>
      <c r="H828" s="28">
        <f t="shared" ref="H828:I828" si="361">H829+H830</f>
        <v>0</v>
      </c>
      <c r="I828" s="28">
        <f t="shared" si="361"/>
        <v>0</v>
      </c>
    </row>
    <row r="829" spans="1:9" ht="102" customHeight="1">
      <c r="A829" s="22" t="s">
        <v>19</v>
      </c>
      <c r="B829" s="23" t="s">
        <v>562</v>
      </c>
      <c r="C829" s="23" t="s">
        <v>142</v>
      </c>
      <c r="D829" s="23" t="s">
        <v>217</v>
      </c>
      <c r="E829" s="23" t="s">
        <v>680</v>
      </c>
      <c r="F829" s="23" t="s">
        <v>83</v>
      </c>
      <c r="G829" s="28">
        <f>949.8-332.2-100.3</f>
        <v>517.29999999999995</v>
      </c>
      <c r="H829" s="28">
        <f>949.8-729.5-220.3</f>
        <v>0</v>
      </c>
      <c r="I829" s="28">
        <f>949.8-729.5-220.3</f>
        <v>0</v>
      </c>
    </row>
    <row r="830" spans="1:9" ht="49.5" customHeight="1">
      <c r="A830" s="22" t="s">
        <v>24</v>
      </c>
      <c r="B830" s="23" t="s">
        <v>562</v>
      </c>
      <c r="C830" s="23" t="s">
        <v>142</v>
      </c>
      <c r="D830" s="23" t="s">
        <v>217</v>
      </c>
      <c r="E830" s="23" t="s">
        <v>680</v>
      </c>
      <c r="F830" s="23" t="s">
        <v>88</v>
      </c>
      <c r="G830" s="28">
        <f>113.3-52</f>
        <v>61.3</v>
      </c>
      <c r="H830" s="28">
        <f>113.3-113.3</f>
        <v>0</v>
      </c>
      <c r="I830" s="28">
        <f>113.3-113.3</f>
        <v>0</v>
      </c>
    </row>
    <row r="831" spans="1:9" hidden="1">
      <c r="A831" s="19"/>
      <c r="B831" s="20"/>
      <c r="C831" s="20"/>
      <c r="D831" s="20"/>
      <c r="E831" s="20"/>
      <c r="F831" s="21"/>
      <c r="G831" s="29"/>
      <c r="H831" s="29"/>
      <c r="I831" s="29"/>
    </row>
    <row r="832" spans="1:9" ht="31.5">
      <c r="A832" s="11" t="s">
        <v>582</v>
      </c>
      <c r="B832" s="12" t="s">
        <v>595</v>
      </c>
      <c r="C832" s="12"/>
      <c r="D832" s="12"/>
      <c r="E832" s="12"/>
      <c r="F832" s="12"/>
      <c r="G832" s="26">
        <f>G833+G854</f>
        <v>17012.899999999998</v>
      </c>
      <c r="H832" s="26">
        <f t="shared" ref="H832:I832" si="362">H833+H854</f>
        <v>15755.7</v>
      </c>
      <c r="I832" s="26">
        <f t="shared" si="362"/>
        <v>20940.099999999999</v>
      </c>
    </row>
    <row r="833" spans="1:9" ht="18.75" customHeight="1">
      <c r="A833" s="11" t="s">
        <v>13</v>
      </c>
      <c r="B833" s="12" t="s">
        <v>595</v>
      </c>
      <c r="C833" s="12" t="s">
        <v>77</v>
      </c>
      <c r="D833" s="12"/>
      <c r="E833" s="12"/>
      <c r="F833" s="12"/>
      <c r="G833" s="26">
        <f>G834+G842+G848</f>
        <v>16826.599999999999</v>
      </c>
      <c r="H833" s="26">
        <f t="shared" ref="H833:I833" si="363">H834+H842+H848</f>
        <v>14560.2</v>
      </c>
      <c r="I833" s="26">
        <f t="shared" si="363"/>
        <v>13158</v>
      </c>
    </row>
    <row r="834" spans="1:9" ht="63">
      <c r="A834" s="13" t="s">
        <v>583</v>
      </c>
      <c r="B834" s="14" t="s">
        <v>595</v>
      </c>
      <c r="C834" s="14" t="s">
        <v>77</v>
      </c>
      <c r="D834" s="14" t="s">
        <v>557</v>
      </c>
      <c r="E834" s="14"/>
      <c r="F834" s="14"/>
      <c r="G834" s="27">
        <f>G835</f>
        <v>11527.2</v>
      </c>
      <c r="H834" s="27">
        <f t="shared" ref="H834:I837" si="364">H835</f>
        <v>11527.2</v>
      </c>
      <c r="I834" s="27">
        <f t="shared" si="364"/>
        <v>11527.2</v>
      </c>
    </row>
    <row r="835" spans="1:9" ht="63">
      <c r="A835" s="15" t="s">
        <v>206</v>
      </c>
      <c r="B835" s="16" t="s">
        <v>595</v>
      </c>
      <c r="C835" s="16" t="s">
        <v>77</v>
      </c>
      <c r="D835" s="16" t="s">
        <v>557</v>
      </c>
      <c r="E835" s="16" t="s">
        <v>261</v>
      </c>
      <c r="F835" s="16" t="s">
        <v>76</v>
      </c>
      <c r="G835" s="28">
        <f>G836</f>
        <v>11527.2</v>
      </c>
      <c r="H835" s="28">
        <f t="shared" si="364"/>
        <v>11527.2</v>
      </c>
      <c r="I835" s="28">
        <f t="shared" si="364"/>
        <v>11527.2</v>
      </c>
    </row>
    <row r="836" spans="1:9" ht="47.25">
      <c r="A836" s="15" t="s">
        <v>584</v>
      </c>
      <c r="B836" s="16" t="s">
        <v>595</v>
      </c>
      <c r="C836" s="16" t="s">
        <v>77</v>
      </c>
      <c r="D836" s="16" t="s">
        <v>557</v>
      </c>
      <c r="E836" s="16" t="s">
        <v>596</v>
      </c>
      <c r="F836" s="16" t="s">
        <v>76</v>
      </c>
      <c r="G836" s="28">
        <f>G837</f>
        <v>11527.2</v>
      </c>
      <c r="H836" s="28">
        <f t="shared" si="364"/>
        <v>11527.2</v>
      </c>
      <c r="I836" s="28">
        <f t="shared" si="364"/>
        <v>11527.2</v>
      </c>
    </row>
    <row r="837" spans="1:9" ht="62.25" customHeight="1">
      <c r="A837" s="15" t="s">
        <v>585</v>
      </c>
      <c r="B837" s="16" t="s">
        <v>595</v>
      </c>
      <c r="C837" s="16" t="s">
        <v>77</v>
      </c>
      <c r="D837" s="16" t="s">
        <v>557</v>
      </c>
      <c r="E837" s="16" t="s">
        <v>597</v>
      </c>
      <c r="F837" s="16" t="s">
        <v>76</v>
      </c>
      <c r="G837" s="28">
        <f>G838</f>
        <v>11527.2</v>
      </c>
      <c r="H837" s="28">
        <f t="shared" si="364"/>
        <v>11527.2</v>
      </c>
      <c r="I837" s="28">
        <f t="shared" si="364"/>
        <v>11527.2</v>
      </c>
    </row>
    <row r="838" spans="1:9" ht="31.5" customHeight="1">
      <c r="A838" s="15" t="s">
        <v>21</v>
      </c>
      <c r="B838" s="16" t="s">
        <v>595</v>
      </c>
      <c r="C838" s="16" t="s">
        <v>77</v>
      </c>
      <c r="D838" s="16" t="s">
        <v>557</v>
      </c>
      <c r="E838" s="16" t="s">
        <v>598</v>
      </c>
      <c r="F838" s="16" t="s">
        <v>76</v>
      </c>
      <c r="G838" s="28">
        <f>G839+G840+G841</f>
        <v>11527.2</v>
      </c>
      <c r="H838" s="28">
        <f t="shared" ref="H838:I838" si="365">H839+H840+H841</f>
        <v>11527.2</v>
      </c>
      <c r="I838" s="28">
        <f t="shared" si="365"/>
        <v>11527.2</v>
      </c>
    </row>
    <row r="839" spans="1:9" ht="93.75" customHeight="1">
      <c r="A839" s="15" t="s">
        <v>19</v>
      </c>
      <c r="B839" s="16" t="s">
        <v>595</v>
      </c>
      <c r="C839" s="16" t="s">
        <v>77</v>
      </c>
      <c r="D839" s="16" t="s">
        <v>557</v>
      </c>
      <c r="E839" s="16" t="s">
        <v>598</v>
      </c>
      <c r="F839" s="16" t="s">
        <v>83</v>
      </c>
      <c r="G839" s="28">
        <v>11120.2</v>
      </c>
      <c r="H839" s="28">
        <v>11120.2</v>
      </c>
      <c r="I839" s="28">
        <v>11120.2</v>
      </c>
    </row>
    <row r="840" spans="1:9" ht="47.25">
      <c r="A840" s="15" t="s">
        <v>24</v>
      </c>
      <c r="B840" s="16" t="s">
        <v>595</v>
      </c>
      <c r="C840" s="16" t="s">
        <v>77</v>
      </c>
      <c r="D840" s="16" t="s">
        <v>557</v>
      </c>
      <c r="E840" s="16" t="s">
        <v>598</v>
      </c>
      <c r="F840" s="16" t="s">
        <v>88</v>
      </c>
      <c r="G840" s="28">
        <v>406.5</v>
      </c>
      <c r="H840" s="28">
        <v>406.5</v>
      </c>
      <c r="I840" s="28">
        <v>406.5</v>
      </c>
    </row>
    <row r="841" spans="1:9">
      <c r="A841" s="15" t="s">
        <v>39</v>
      </c>
      <c r="B841" s="16" t="s">
        <v>595</v>
      </c>
      <c r="C841" s="16" t="s">
        <v>77</v>
      </c>
      <c r="D841" s="16" t="s">
        <v>557</v>
      </c>
      <c r="E841" s="16" t="s">
        <v>598</v>
      </c>
      <c r="F841" s="16" t="s">
        <v>103</v>
      </c>
      <c r="G841" s="28">
        <v>0.5</v>
      </c>
      <c r="H841" s="28">
        <v>0.5</v>
      </c>
      <c r="I841" s="28">
        <v>0.5</v>
      </c>
    </row>
    <row r="842" spans="1:9">
      <c r="A842" s="13" t="s">
        <v>586</v>
      </c>
      <c r="B842" s="14" t="s">
        <v>595</v>
      </c>
      <c r="C842" s="14" t="s">
        <v>77</v>
      </c>
      <c r="D842" s="14" t="s">
        <v>429</v>
      </c>
      <c r="E842" s="14"/>
      <c r="F842" s="14"/>
      <c r="G842" s="27">
        <f>G843</f>
        <v>5299.4</v>
      </c>
      <c r="H842" s="27">
        <f t="shared" ref="H842:I846" si="366">H843</f>
        <v>2033</v>
      </c>
      <c r="I842" s="27">
        <f t="shared" si="366"/>
        <v>630.79999999999995</v>
      </c>
    </row>
    <row r="843" spans="1:9" ht="63">
      <c r="A843" s="15" t="s">
        <v>206</v>
      </c>
      <c r="B843" s="16" t="s">
        <v>595</v>
      </c>
      <c r="C843" s="16" t="s">
        <v>77</v>
      </c>
      <c r="D843" s="16" t="s">
        <v>429</v>
      </c>
      <c r="E843" s="16" t="s">
        <v>261</v>
      </c>
      <c r="F843" s="16" t="s">
        <v>76</v>
      </c>
      <c r="G843" s="28">
        <f>G844</f>
        <v>5299.4</v>
      </c>
      <c r="H843" s="28">
        <f t="shared" si="366"/>
        <v>2033</v>
      </c>
      <c r="I843" s="28">
        <f t="shared" si="366"/>
        <v>630.79999999999995</v>
      </c>
    </row>
    <row r="844" spans="1:9" ht="47.25">
      <c r="A844" s="15" t="s">
        <v>584</v>
      </c>
      <c r="B844" s="16" t="s">
        <v>595</v>
      </c>
      <c r="C844" s="16" t="s">
        <v>77</v>
      </c>
      <c r="D844" s="16" t="s">
        <v>429</v>
      </c>
      <c r="E844" s="16" t="s">
        <v>596</v>
      </c>
      <c r="F844" s="16" t="s">
        <v>76</v>
      </c>
      <c r="G844" s="28">
        <f>G845</f>
        <v>5299.4</v>
      </c>
      <c r="H844" s="28">
        <f t="shared" si="366"/>
        <v>2033</v>
      </c>
      <c r="I844" s="28">
        <f t="shared" si="366"/>
        <v>630.79999999999995</v>
      </c>
    </row>
    <row r="845" spans="1:9" ht="63">
      <c r="A845" s="15" t="s">
        <v>587</v>
      </c>
      <c r="B845" s="16" t="s">
        <v>595</v>
      </c>
      <c r="C845" s="16" t="s">
        <v>77</v>
      </c>
      <c r="D845" s="16" t="s">
        <v>429</v>
      </c>
      <c r="E845" s="16" t="s">
        <v>599</v>
      </c>
      <c r="F845" s="16" t="s">
        <v>76</v>
      </c>
      <c r="G845" s="28">
        <f>G846</f>
        <v>5299.4</v>
      </c>
      <c r="H845" s="28">
        <f t="shared" si="366"/>
        <v>2033</v>
      </c>
      <c r="I845" s="28">
        <f t="shared" si="366"/>
        <v>630.79999999999995</v>
      </c>
    </row>
    <row r="846" spans="1:9" ht="47.25">
      <c r="A846" s="15" t="s">
        <v>588</v>
      </c>
      <c r="B846" s="16" t="s">
        <v>595</v>
      </c>
      <c r="C846" s="16" t="s">
        <v>77</v>
      </c>
      <c r="D846" s="16" t="s">
        <v>429</v>
      </c>
      <c r="E846" s="16" t="s">
        <v>600</v>
      </c>
      <c r="F846" s="16" t="s">
        <v>76</v>
      </c>
      <c r="G846" s="28">
        <f>G847</f>
        <v>5299.4</v>
      </c>
      <c r="H846" s="28">
        <f t="shared" si="366"/>
        <v>2033</v>
      </c>
      <c r="I846" s="28">
        <f t="shared" si="366"/>
        <v>630.79999999999995</v>
      </c>
    </row>
    <row r="847" spans="1:9">
      <c r="A847" s="15" t="s">
        <v>39</v>
      </c>
      <c r="B847" s="16" t="s">
        <v>595</v>
      </c>
      <c r="C847" s="16" t="s">
        <v>77</v>
      </c>
      <c r="D847" s="16" t="s">
        <v>429</v>
      </c>
      <c r="E847" s="16" t="s">
        <v>600</v>
      </c>
      <c r="F847" s="16" t="s">
        <v>103</v>
      </c>
      <c r="G847" s="28">
        <f>601.1+664.3+4034</f>
        <v>5299.4</v>
      </c>
      <c r="H847" s="28">
        <v>2033</v>
      </c>
      <c r="I847" s="28">
        <v>630.79999999999995</v>
      </c>
    </row>
    <row r="848" spans="1:9">
      <c r="A848" s="13" t="s">
        <v>34</v>
      </c>
      <c r="B848" s="14" t="s">
        <v>595</v>
      </c>
      <c r="C848" s="14" t="s">
        <v>77</v>
      </c>
      <c r="D848" s="14" t="s">
        <v>98</v>
      </c>
      <c r="E848" s="14"/>
      <c r="F848" s="14"/>
      <c r="G848" s="27">
        <f>G849</f>
        <v>0</v>
      </c>
      <c r="H848" s="27">
        <f t="shared" ref="H848:I852" si="367">H849</f>
        <v>1000</v>
      </c>
      <c r="I848" s="27">
        <f t="shared" si="367"/>
        <v>1000</v>
      </c>
    </row>
    <row r="849" spans="1:9" ht="63">
      <c r="A849" s="15" t="s">
        <v>206</v>
      </c>
      <c r="B849" s="16" t="s">
        <v>595</v>
      </c>
      <c r="C849" s="16" t="s">
        <v>77</v>
      </c>
      <c r="D849" s="16" t="s">
        <v>98</v>
      </c>
      <c r="E849" s="16" t="s">
        <v>261</v>
      </c>
      <c r="F849" s="16" t="s">
        <v>76</v>
      </c>
      <c r="G849" s="28">
        <f>G850</f>
        <v>0</v>
      </c>
      <c r="H849" s="28">
        <f t="shared" si="367"/>
        <v>1000</v>
      </c>
      <c r="I849" s="28">
        <f t="shared" si="367"/>
        <v>1000</v>
      </c>
    </row>
    <row r="850" spans="1:9" ht="47.25">
      <c r="A850" s="15" t="s">
        <v>207</v>
      </c>
      <c r="B850" s="16" t="s">
        <v>595</v>
      </c>
      <c r="C850" s="16" t="s">
        <v>77</v>
      </c>
      <c r="D850" s="16" t="s">
        <v>98</v>
      </c>
      <c r="E850" s="16" t="s">
        <v>262</v>
      </c>
      <c r="F850" s="16" t="s">
        <v>76</v>
      </c>
      <c r="G850" s="28">
        <f>G851</f>
        <v>0</v>
      </c>
      <c r="H850" s="28">
        <f t="shared" si="367"/>
        <v>1000</v>
      </c>
      <c r="I850" s="28">
        <f t="shared" si="367"/>
        <v>1000</v>
      </c>
    </row>
    <row r="851" spans="1:9" ht="63">
      <c r="A851" s="15" t="s">
        <v>208</v>
      </c>
      <c r="B851" s="16" t="s">
        <v>595</v>
      </c>
      <c r="C851" s="16" t="s">
        <v>77</v>
      </c>
      <c r="D851" s="16" t="s">
        <v>98</v>
      </c>
      <c r="E851" s="16" t="s">
        <v>263</v>
      </c>
      <c r="F851" s="16" t="s">
        <v>76</v>
      </c>
      <c r="G851" s="28">
        <f>G852</f>
        <v>0</v>
      </c>
      <c r="H851" s="28">
        <f t="shared" si="367"/>
        <v>1000</v>
      </c>
      <c r="I851" s="28">
        <f t="shared" si="367"/>
        <v>1000</v>
      </c>
    </row>
    <row r="852" spans="1:9" ht="63">
      <c r="A852" s="15" t="s">
        <v>209</v>
      </c>
      <c r="B852" s="16" t="s">
        <v>595</v>
      </c>
      <c r="C852" s="16" t="s">
        <v>77</v>
      </c>
      <c r="D852" s="16" t="s">
        <v>98</v>
      </c>
      <c r="E852" s="16" t="s">
        <v>264</v>
      </c>
      <c r="F852" s="16" t="s">
        <v>76</v>
      </c>
      <c r="G852" s="28">
        <f>G853</f>
        <v>0</v>
      </c>
      <c r="H852" s="28">
        <f t="shared" si="367"/>
        <v>1000</v>
      </c>
      <c r="I852" s="28">
        <f t="shared" si="367"/>
        <v>1000</v>
      </c>
    </row>
    <row r="853" spans="1:9">
      <c r="A853" s="15" t="s">
        <v>39</v>
      </c>
      <c r="B853" s="16" t="s">
        <v>595</v>
      </c>
      <c r="C853" s="16" t="s">
        <v>77</v>
      </c>
      <c r="D853" s="16" t="s">
        <v>98</v>
      </c>
      <c r="E853" s="16" t="s">
        <v>264</v>
      </c>
      <c r="F853" s="16" t="s">
        <v>103</v>
      </c>
      <c r="G853" s="28">
        <v>0</v>
      </c>
      <c r="H853" s="28">
        <v>1000</v>
      </c>
      <c r="I853" s="28">
        <v>1000</v>
      </c>
    </row>
    <row r="854" spans="1:9" ht="47.25">
      <c r="A854" s="11" t="s">
        <v>589</v>
      </c>
      <c r="B854" s="12" t="s">
        <v>595</v>
      </c>
      <c r="C854" s="12" t="s">
        <v>98</v>
      </c>
      <c r="D854" s="12"/>
      <c r="E854" s="12"/>
      <c r="F854" s="12"/>
      <c r="G854" s="26">
        <f t="shared" ref="G854:G859" si="368">G855</f>
        <v>186.3</v>
      </c>
      <c r="H854" s="26">
        <f t="shared" ref="H854:I859" si="369">H855</f>
        <v>1195.5</v>
      </c>
      <c r="I854" s="26">
        <f t="shared" si="369"/>
        <v>7782.1</v>
      </c>
    </row>
    <row r="855" spans="1:9" ht="31.5">
      <c r="A855" s="13" t="s">
        <v>590</v>
      </c>
      <c r="B855" s="14" t="s">
        <v>595</v>
      </c>
      <c r="C855" s="14" t="s">
        <v>98</v>
      </c>
      <c r="D855" s="14" t="s">
        <v>77</v>
      </c>
      <c r="E855" s="14"/>
      <c r="F855" s="14"/>
      <c r="G855" s="27">
        <f t="shared" si="368"/>
        <v>186.3</v>
      </c>
      <c r="H855" s="27">
        <f t="shared" si="369"/>
        <v>1195.5</v>
      </c>
      <c r="I855" s="27">
        <f t="shared" si="369"/>
        <v>7782.1</v>
      </c>
    </row>
    <row r="856" spans="1:9" ht="63">
      <c r="A856" s="15" t="s">
        <v>206</v>
      </c>
      <c r="B856" s="16" t="s">
        <v>595</v>
      </c>
      <c r="C856" s="16" t="s">
        <v>98</v>
      </c>
      <c r="D856" s="16" t="s">
        <v>77</v>
      </c>
      <c r="E856" s="16" t="s">
        <v>261</v>
      </c>
      <c r="F856" s="16" t="s">
        <v>76</v>
      </c>
      <c r="G856" s="28">
        <f t="shared" si="368"/>
        <v>186.3</v>
      </c>
      <c r="H856" s="28">
        <f t="shared" si="369"/>
        <v>1195.5</v>
      </c>
      <c r="I856" s="28">
        <f t="shared" si="369"/>
        <v>7782.1</v>
      </c>
    </row>
    <row r="857" spans="1:9" ht="31.5">
      <c r="A857" s="15" t="s">
        <v>591</v>
      </c>
      <c r="B857" s="16" t="s">
        <v>595</v>
      </c>
      <c r="C857" s="16" t="s">
        <v>98</v>
      </c>
      <c r="D857" s="16" t="s">
        <v>77</v>
      </c>
      <c r="E857" s="16" t="s">
        <v>601</v>
      </c>
      <c r="F857" s="16" t="s">
        <v>76</v>
      </c>
      <c r="G857" s="28">
        <f t="shared" si="368"/>
        <v>186.3</v>
      </c>
      <c r="H857" s="28">
        <f t="shared" si="369"/>
        <v>1195.5</v>
      </c>
      <c r="I857" s="28">
        <f t="shared" si="369"/>
        <v>7782.1</v>
      </c>
    </row>
    <row r="858" spans="1:9" ht="47.25">
      <c r="A858" s="15" t="s">
        <v>592</v>
      </c>
      <c r="B858" s="16" t="s">
        <v>595</v>
      </c>
      <c r="C858" s="16" t="s">
        <v>98</v>
      </c>
      <c r="D858" s="16" t="s">
        <v>77</v>
      </c>
      <c r="E858" s="16" t="s">
        <v>602</v>
      </c>
      <c r="F858" s="16" t="s">
        <v>76</v>
      </c>
      <c r="G858" s="28">
        <f t="shared" si="368"/>
        <v>186.3</v>
      </c>
      <c r="H858" s="28">
        <f t="shared" si="369"/>
        <v>1195.5</v>
      </c>
      <c r="I858" s="28">
        <f t="shared" si="369"/>
        <v>7782.1</v>
      </c>
    </row>
    <row r="859" spans="1:9" ht="31.5">
      <c r="A859" s="15" t="s">
        <v>593</v>
      </c>
      <c r="B859" s="16" t="s">
        <v>595</v>
      </c>
      <c r="C859" s="16" t="s">
        <v>98</v>
      </c>
      <c r="D859" s="16" t="s">
        <v>77</v>
      </c>
      <c r="E859" s="16" t="s">
        <v>603</v>
      </c>
      <c r="F859" s="16" t="s">
        <v>76</v>
      </c>
      <c r="G859" s="28">
        <f t="shared" si="368"/>
        <v>186.3</v>
      </c>
      <c r="H859" s="28">
        <f t="shared" si="369"/>
        <v>1195.5</v>
      </c>
      <c r="I859" s="28">
        <f t="shared" si="369"/>
        <v>7782.1</v>
      </c>
    </row>
    <row r="860" spans="1:9" ht="31.5">
      <c r="A860" s="15" t="s">
        <v>594</v>
      </c>
      <c r="B860" s="16" t="s">
        <v>595</v>
      </c>
      <c r="C860" s="16" t="s">
        <v>98</v>
      </c>
      <c r="D860" s="16" t="s">
        <v>77</v>
      </c>
      <c r="E860" s="16" t="s">
        <v>603</v>
      </c>
      <c r="F860" s="16" t="s">
        <v>604</v>
      </c>
      <c r="G860" s="28">
        <v>186.3</v>
      </c>
      <c r="H860" s="28">
        <v>1195.5</v>
      </c>
      <c r="I860" s="28">
        <v>7782.1</v>
      </c>
    </row>
    <row r="861" spans="1:9">
      <c r="A861" s="6" t="s">
        <v>605</v>
      </c>
      <c r="B861" s="5"/>
      <c r="C861" s="5"/>
      <c r="D861" s="5"/>
      <c r="E861" s="5"/>
      <c r="F861" s="5"/>
      <c r="G861" s="30">
        <f>G8+G143+G151+G165+G320+G412+G487+G519+G591+G783+G832</f>
        <v>2220883.3487800006</v>
      </c>
      <c r="H861" s="30">
        <f>H8+H143+H151+H165+H320+H412+H487+H519+H591+H783+H832</f>
        <v>1986206.3</v>
      </c>
      <c r="I861" s="30">
        <f>I8+I143+I151+I165+I320+I412+I487+I519+I591+I783+I832</f>
        <v>2024369.4000000001</v>
      </c>
    </row>
    <row r="862" spans="1:9">
      <c r="A862" s="4"/>
      <c r="B862" s="4"/>
      <c r="C862" s="4"/>
      <c r="D862" s="4"/>
      <c r="E862" s="4"/>
      <c r="F862" s="4"/>
      <c r="G862" s="4"/>
      <c r="H862" s="4"/>
      <c r="I862" s="4"/>
    </row>
  </sheetData>
  <customSheetViews>
    <customSheetView guid="{E7D68618-4575-4E3B-9937-6C01D2CBA1D3}" showGridLines="0" fitToPage="1" hiddenRows="1">
      <pane ySplit="7" topLeftCell="A746" activePane="bottomLeft" state="frozen"/>
      <selection pane="bottomLeft" activeCell="N13" sqref="N13"/>
      <pageMargins left="0.39" right="0.28000000000000003" top="0.27" bottom="0.43" header="0.17" footer="0.24"/>
      <pageSetup paperSize="9" scale="77" fitToHeight="0" orientation="portrait" r:id="rId1"/>
    </customSheetView>
    <customSheetView guid="{ACE2A554-6524-4BC2-9E3C-C322E0A7EA5F}" showPageBreaks="1" showGridLines="0" fitToPage="1" hiddenRows="1">
      <pane ySplit="7" topLeftCell="A214" activePane="bottomLeft" state="frozen"/>
      <selection pane="bottomLeft" activeCell="H216" sqref="H216"/>
      <pageMargins left="0.39" right="0.28000000000000003" top="0.27" bottom="0.43" header="0.17" footer="0.24"/>
      <pageSetup paperSize="9" scale="76" fitToHeight="0" orientation="portrait" r:id="rId2"/>
    </customSheetView>
  </customSheetViews>
  <mergeCells count="5">
    <mergeCell ref="A1:I1"/>
    <mergeCell ref="A2:I2"/>
    <mergeCell ref="A3:I3"/>
    <mergeCell ref="A5:I5"/>
    <mergeCell ref="A6:I6"/>
  </mergeCells>
  <pageMargins left="0.39370078740157483" right="0.27559055118110237" top="0.27559055118110237" bottom="0.43307086614173229" header="0.15748031496062992" footer="0.23622047244094491"/>
  <pageSetup paperSize="9" scale="73" fitToHeight="0" orientation="portrait"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4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Code&gt;C8DDF16EABF74F0F966ED5FC62B62B&lt;/Code&gt;&#10;  &lt;ObjectCode&gt;SQUERY_SVOD_ROSP&lt;/ObjectCode&gt;&#10;  &lt;DocName&gt;Сводная бюджетная роспись&lt;/DocName&gt;&#10;  &lt;VariantName&gt;Ведомственная структура бюджета (по черновику)&lt;/VariantName&gt;&#10;  &lt;VariantLink&gt;22600906&lt;/VariantLink&gt;&#10;  &lt;ReportLink&gt;126924&lt;/ReportLink&gt;&#10;  &lt;Note&gt;01.01.2018 - 02.01.2018&#10;&lt;/Note&gt;&#10;  &lt;SilentMode&gt;false&lt;/SilentMode&gt;&#10;  &lt;DateInfo&gt;&#10;    &lt;string&gt;01.01.2018&lt;/string&gt;&#10;    &lt;string&gt;02.01.2018&lt;/string&gt;&#10;  &lt;/DateInfo&gt;&#10;&lt;/ShortPrimaryServiceReportArguments&gt;"/>
  </Parameters>
</MailMerge>
</file>

<file path=customXml/itemProps1.xml><?xml version="1.0" encoding="utf-8"?>
<ds:datastoreItem xmlns:ds="http://schemas.openxmlformats.org/officeDocument/2006/customXml" ds:itemID="{A83878ED-AFDC-4A6A-96D0-67DCD6D64776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Хабиева Елена Викторовна</dc:creator>
  <cp:lastModifiedBy>Шлоева Ольга Николаевна</cp:lastModifiedBy>
  <cp:lastPrinted>2019-07-08T06:42:48Z</cp:lastPrinted>
  <dcterms:created xsi:type="dcterms:W3CDTF">2017-11-09T08:16:58Z</dcterms:created>
  <dcterms:modified xsi:type="dcterms:W3CDTF">2019-07-09T08:01:41Z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ument Name">
    <vt:lpwstr>Сводная бюджетная роспись</vt:lpwstr>
  </property>
</Properties>
</file>