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1535" windowHeight="9690"/>
  </bookViews>
  <sheets>
    <sheet name="Документ" sheetId="1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D16" i="1"/>
  <c r="D24"/>
  <c r="D47"/>
  <c r="D46"/>
  <c r="D17"/>
  <c r="D12"/>
  <c r="D33"/>
  <c r="D32"/>
  <c r="D28"/>
  <c r="D38"/>
  <c r="D39"/>
  <c r="D34"/>
  <c r="F29"/>
  <c r="E29"/>
  <c r="D29"/>
  <c r="F19"/>
  <c r="E19"/>
  <c r="D19"/>
  <c r="D43"/>
  <c r="D42"/>
  <c r="D27"/>
  <c r="F36"/>
  <c r="E36"/>
  <c r="D36"/>
  <c r="F12"/>
  <c r="E12"/>
  <c r="D30"/>
  <c r="D26" s="1"/>
  <c r="D52"/>
  <c r="D51"/>
  <c r="F35"/>
  <c r="E35"/>
  <c r="D35"/>
  <c r="F34"/>
  <c r="E34"/>
  <c r="D45"/>
  <c r="D48"/>
  <c r="F20"/>
  <c r="E20"/>
  <c r="D20"/>
  <c r="D18"/>
  <c r="F17"/>
  <c r="E17"/>
  <c r="F43"/>
  <c r="F40" s="1"/>
  <c r="E43"/>
  <c r="F42"/>
  <c r="E42"/>
  <c r="F53"/>
  <c r="E53"/>
  <c r="D53"/>
  <c r="F50"/>
  <c r="E50"/>
  <c r="D50"/>
  <c r="F45"/>
  <c r="E45"/>
  <c r="E40"/>
  <c r="D40"/>
  <c r="F37"/>
  <c r="E37"/>
  <c r="D37"/>
  <c r="F31"/>
  <c r="E31"/>
  <c r="D31"/>
  <c r="F26"/>
  <c r="E26"/>
  <c r="F21"/>
  <c r="E21"/>
  <c r="D21"/>
  <c r="F18"/>
  <c r="E18"/>
  <c r="F9"/>
  <c r="E9"/>
  <c r="F30"/>
  <c r="E30"/>
  <c r="F24"/>
  <c r="E24"/>
  <c r="F11"/>
  <c r="E11"/>
  <c r="D11"/>
  <c r="F10"/>
  <c r="E10"/>
  <c r="D10"/>
  <c r="D9" l="1"/>
  <c r="D55" s="1"/>
  <c r="F55"/>
  <c r="E55"/>
</calcChain>
</file>

<file path=xl/sharedStrings.xml><?xml version="1.0" encoding="utf-8"?>
<sst xmlns="http://schemas.openxmlformats.org/spreadsheetml/2006/main" count="139" uniqueCount="71">
  <si>
    <t>2019 год</t>
  </si>
  <si>
    <t>2020 год</t>
  </si>
  <si>
    <t>к Решению Совета народных депутатов</t>
  </si>
  <si>
    <t>Наименование</t>
  </si>
  <si>
    <t>Раздел</t>
  </si>
  <si>
    <t>Подраздел</t>
  </si>
  <si>
    <t xml:space="preserve">                                                                                     Приложение № 7</t>
  </si>
  <si>
    <t>Распределение бюджетных ассигнований по разделам и подразделам классификации расходов бюджета округа Муром на 2019 год и плановый период 2020 и 2021 годов</t>
  </si>
  <si>
    <t>2021 год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</si>
  <si>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</si>
  <si>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</si>
  <si>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</si>
  <si>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</si>
  <si>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</si>
  <si>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</si>
  <si>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Обеспечение проведения выборов и референдумов</t>
  </si>
  <si>
    <t xml:space="preserve">    Резервные фонды</t>
  </si>
  <si>
    <t xml:space="preserve">  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</si>
  <si>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</si>
  <si>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</si>
  <si>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</si>
  <si>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</si>
  <si>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Сельское хозяйство и рыболовство</t>
  </si>
  <si>
    <t xml:space="preserve">    Транспорт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</si>
  <si>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</si>
  <si>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</si>
  <si>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</si>
  <si>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</si>
  <si>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</si>
  <si>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</si>
  <si>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</si>
  <si>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ОБРАЗОВАНИЕ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</si>
  <si>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</si>
  <si>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</si>
  <si>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</si>
  <si>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 и оздоровление детей</t>
  </si>
  <si>
    <t xml:space="preserve">    Другие вопросы в области образования</t>
  </si>
  <si>
    <t xml:space="preserve">  КУЛЬТУРА И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</si>
  <si>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</si>
  <si>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</si>
  <si>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</si>
  <si>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</si>
  <si>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</si>
  <si>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</si>
  <si>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</si>
  <si>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</si>
  <si>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</si>
  <si>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  Массовый спорт</t>
  </si>
  <si>
    <t xml:space="preserve">    Другие вопросы в области физической культуры и спорта</t>
  </si>
  <si>
    <t xml:space="preserve">  СРЕДСТВА МАССОВОЙ ИНФОРМАЦИИ</t>
  </si>
  <si>
    <t xml:space="preserve">    Телевидение и радиовещание</t>
  </si>
  <si>
    <t xml:space="preserve">    Периодическая печать и издательства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</si>
  <si>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</si>
  <si>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</si>
  <si>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</si>
  <si>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</si>
  <si>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</si>
  <si>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</si>
  <si>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</si>
  <si>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</si>
  <si>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</si>
  <si>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</si>
  <si>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</si>
  <si>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09</t>
  </si>
  <si>
    <t>14</t>
  </si>
  <si>
    <t>08</t>
  </si>
  <si>
    <t>12</t>
  </si>
  <si>
    <t>10</t>
  </si>
  <si>
    <t>ИТОГО РАСХОДОВ:</t>
  </si>
  <si>
    <t xml:space="preserve">    Спорт высших достижений</t>
  </si>
  <si>
    <t xml:space="preserve">от  08.07.2019 № 676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</si>
</sst>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6">
    <xf numFmtId="0" fontId="0" fillId="0" borderId="0" xfId="0"/>
    <xf numFmtId="0" fontId="5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right"/>
    </xf>
    <xf numFmtId="0" fontId="6" fillId="0" borderId="2" xfId="3" applyNumberFormat="1" applyFont="1" applyProtection="1">
      <alignment horizontal="center" vertical="center" wrapText="1"/>
    </xf>
    <xf numFmtId="0" fontId="5" fillId="0" borderId="2" xfId="3" applyNumberFormat="1" applyFont="1" applyFill="1" applyProtection="1">
      <alignment horizontal="center" vertical="center" wrapText="1"/>
    </xf>
    <xf numFmtId="0" fontId="7" fillId="0" borderId="2" xfId="4" applyNumberFormat="1" applyFont="1" applyProtection="1">
      <alignment vertical="top" wrapText="1"/>
    </xf>
    <xf numFmtId="49" fontId="7" fillId="0" borderId="2" xfId="5" applyFont="1" applyProtection="1">
      <alignment horizontal="center" vertical="top" shrinkToFit="1"/>
    </xf>
    <xf numFmtId="0" fontId="5" fillId="0" borderId="2" xfId="4" applyNumberFormat="1" applyFont="1" applyProtection="1">
      <alignment vertical="top" wrapText="1"/>
    </xf>
    <xf numFmtId="49" fontId="5" fillId="0" borderId="2" xfId="5" applyFont="1" applyProtection="1">
      <alignment horizontal="center" vertical="top" shrinkToFit="1"/>
    </xf>
    <xf numFmtId="0" fontId="5" fillId="0" borderId="7" xfId="4" applyNumberFormat="1" applyFont="1" applyBorder="1" applyProtection="1">
      <alignment vertical="top" wrapText="1"/>
    </xf>
    <xf numFmtId="49" fontId="5" fillId="0" borderId="7" xfId="5" applyFont="1" applyBorder="1" applyProtection="1">
      <alignment horizontal="center" vertical="top" shrinkToFit="1"/>
    </xf>
    <xf numFmtId="0" fontId="7" fillId="0" borderId="6" xfId="12" applyNumberFormat="1" applyFont="1" applyFill="1" applyBorder="1" applyAlignment="1" applyProtection="1">
      <alignment wrapText="1"/>
    </xf>
    <xf numFmtId="0" fontId="7" fillId="0" borderId="6" xfId="12" applyFont="1" applyFill="1" applyBorder="1" applyAlignment="1" applyProtection="1">
      <alignment wrapText="1"/>
      <protection locked="0"/>
    </xf>
    <xf numFmtId="164" fontId="7" fillId="0" borderId="2" xfId="6" applyNumberFormat="1" applyFont="1" applyFill="1" applyProtection="1">
      <alignment horizontal="right" vertical="top" shrinkToFit="1"/>
    </xf>
    <xf numFmtId="164" fontId="5" fillId="0" borderId="2" xfId="6" applyNumberFormat="1" applyFont="1" applyFill="1" applyProtection="1">
      <alignment horizontal="right" vertical="top" shrinkToFit="1"/>
    </xf>
    <xf numFmtId="164" fontId="5" fillId="0" borderId="7" xfId="6" applyNumberFormat="1" applyFont="1" applyFill="1" applyBorder="1" applyProtection="1">
      <alignment horizontal="right" vertical="top" shrinkToFit="1"/>
    </xf>
    <xf numFmtId="164" fontId="7" fillId="0" borderId="6" xfId="12" applyNumberFormat="1" applyFont="1" applyFill="1" applyBorder="1" applyAlignment="1" applyProtection="1">
      <alignment wrapText="1"/>
      <protection locked="0"/>
    </xf>
    <xf numFmtId="0" fontId="5" fillId="0" borderId="1" xfId="2" applyNumberFormat="1" applyFont="1" applyFill="1" applyProtection="1">
      <alignment horizontal="right"/>
    </xf>
    <xf numFmtId="0" fontId="5" fillId="0" borderId="1" xfId="2" applyFont="1" applyFill="1" applyProtection="1">
      <alignment horizontal="right"/>
      <protection locked="0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/>
    </xf>
    <xf numFmtId="0" fontId="7" fillId="0" borderId="1" xfId="1" applyNumberFormat="1" applyFont="1" applyFill="1" applyAlignment="1" applyProtection="1">
      <alignment horizontal="center" wrapText="1"/>
    </xf>
    <xf numFmtId="0" fontId="7" fillId="0" borderId="1" xfId="1" applyFont="1" applyFill="1" applyAlignment="1" applyProtection="1">
      <alignment horizontal="center" wrapText="1"/>
      <protection locked="0"/>
    </xf>
    <xf numFmtId="0" fontId="5" fillId="0" borderId="1" xfId="1" applyNumberFormat="1" applyFont="1" applyFill="1" applyProtection="1">
      <alignment horizontal="center"/>
    </xf>
    <xf numFmtId="0" fontId="5" fillId="0" borderId="1" xfId="1" applyFont="1" applyFill="1" applyProtection="1">
      <alignment horizontal="center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pane ySplit="8" topLeftCell="A9" activePane="bottomLeft" state="frozen"/>
      <selection pane="bottomLeft" activeCell="A4" sqref="A4"/>
    </sheetView>
  </sheetViews>
  <sheetFormatPr defaultColWidth="8.85546875" defaultRowHeight="15.75" outlineLevelRow="1"/>
  <cols>
    <col min="1" max="1" width="58.140625" style="1" customWidth="1"/>
    <col min="2" max="2" width="6.85546875" style="1" customWidth="1"/>
    <col min="3" max="3" width="9.42578125" style="1" customWidth="1"/>
    <col min="4" max="4" width="22" style="1" customWidth="1"/>
    <col min="5" max="5" width="21.28515625" style="1" customWidth="1"/>
    <col min="6" max="6" width="20.7109375" style="1" customWidth="1"/>
    <col min="7" max="16384" width="8.85546875" style="1"/>
  </cols>
  <sheetData>
    <row r="1" spans="1:6">
      <c r="A1" s="20" t="s">
        <v>6</v>
      </c>
      <c r="B1" s="20"/>
      <c r="C1" s="20"/>
      <c r="D1" s="20"/>
      <c r="E1" s="20"/>
      <c r="F1" s="20"/>
    </row>
    <row r="2" spans="1:6">
      <c r="A2" s="21" t="s">
        <v>2</v>
      </c>
      <c r="B2" s="21"/>
      <c r="C2" s="21"/>
      <c r="D2" s="21"/>
      <c r="E2" s="21"/>
      <c r="F2" s="21"/>
    </row>
    <row r="3" spans="1:6">
      <c r="A3" s="21" t="s">
        <v>70</v>
      </c>
      <c r="B3" s="21"/>
      <c r="C3" s="21"/>
      <c r="D3" s="21"/>
      <c r="E3" s="21"/>
      <c r="F3" s="21"/>
    </row>
    <row r="4" spans="1:6">
      <c r="A4" s="3"/>
      <c r="B4" s="3"/>
      <c r="C4" s="3"/>
      <c r="D4" s="3"/>
      <c r="E4" s="3"/>
      <c r="F4" s="3"/>
    </row>
    <row r="5" spans="1:6" ht="34.9" customHeight="1">
      <c r="A5" s="22" t="s">
        <v>7</v>
      </c>
      <c r="B5" s="23"/>
      <c r="C5" s="23"/>
      <c r="D5" s="23"/>
      <c r="E5" s="23"/>
      <c r="F5" s="23"/>
    </row>
    <row r="6" spans="1:6">
      <c r="A6" s="24"/>
      <c r="B6" s="25"/>
      <c r="C6" s="25"/>
      <c r="D6" s="25"/>
      <c r="E6" s="25"/>
      <c r="F6" s="25"/>
    </row>
    <row r="7" spans="1:6">
      <c r="A7" s="18"/>
      <c r="B7" s="19"/>
      <c r="C7" s="19"/>
      <c r="D7" s="19"/>
      <c r="E7" s="19"/>
      <c r="F7" s="19"/>
    </row>
    <row r="8" spans="1:6">
      <c r="A8" s="4" t="s">
        <v>3</v>
      </c>
      <c r="B8" s="4" t="s">
        <v>4</v>
      </c>
      <c r="C8" s="4" t="s">
        <v>5</v>
      </c>
      <c r="D8" s="5" t="s">
        <v>0</v>
      </c>
      <c r="E8" s="5" t="s">
        <v>1</v>
      </c>
      <c r="F8" s="5" t="s">
        <v>8</v>
      </c>
    </row>
    <row r="9" spans="1:6" s="2" customFormat="1">
      <c r="A9" s="6" t="s">
        <v>9</v>
      </c>
      <c r="B9" s="7" t="s">
        <v>54</v>
      </c>
      <c r="C9" s="7"/>
      <c r="D9" s="14">
        <f>D10+D11+D12+D13+D14+D15+D16+D17</f>
        <v>146173.6</v>
      </c>
      <c r="E9" s="14">
        <f t="shared" ref="E9:F9" si="0">E10+E11+E12+E13+E14+E15+E16+E17</f>
        <v>133689.79999999999</v>
      </c>
      <c r="F9" s="14">
        <f t="shared" si="0"/>
        <v>132877.90000000002</v>
      </c>
    </row>
    <row r="10" spans="1:6" ht="47.25" outlineLevel="1">
      <c r="A10" s="8" t="s">
        <v>10</v>
      </c>
      <c r="B10" s="9" t="s">
        <v>54</v>
      </c>
      <c r="C10" s="9" t="s">
        <v>55</v>
      </c>
      <c r="D10" s="15">
        <f>2350-456.9</f>
        <v>1893.1</v>
      </c>
      <c r="E10" s="15">
        <f>2350-456.9</f>
        <v>1893.1</v>
      </c>
      <c r="F10" s="15">
        <f>2350-456.9</f>
        <v>1893.1</v>
      </c>
    </row>
    <row r="11" spans="1:6" ht="47.25" customHeight="1" outlineLevel="1">
      <c r="A11" s="8" t="s">
        <v>11</v>
      </c>
      <c r="B11" s="9" t="s">
        <v>54</v>
      </c>
      <c r="C11" s="9" t="s">
        <v>56</v>
      </c>
      <c r="D11" s="15">
        <f>6436.9+154</f>
        <v>6590.9</v>
      </c>
      <c r="E11" s="15">
        <f>6436.9+154</f>
        <v>6590.9</v>
      </c>
      <c r="F11" s="15">
        <f>6436.9+154</f>
        <v>6590.9</v>
      </c>
    </row>
    <row r="12" spans="1:6" ht="63" outlineLevel="1">
      <c r="A12" s="8" t="s">
        <v>12</v>
      </c>
      <c r="B12" s="9" t="s">
        <v>54</v>
      </c>
      <c r="C12" s="9" t="s">
        <v>57</v>
      </c>
      <c r="D12" s="15">
        <f>32583-916.7-1888.8-61-11.3-35-20</f>
        <v>29650.2</v>
      </c>
      <c r="E12" s="15">
        <f>32583-916.7-1888.8+1063.1</f>
        <v>30840.6</v>
      </c>
      <c r="F12" s="15">
        <f>32649.7-916.7-1888.8+1063.1</f>
        <v>30907.3</v>
      </c>
    </row>
    <row r="13" spans="1:6" outlineLevel="1">
      <c r="A13" s="8" t="s">
        <v>13</v>
      </c>
      <c r="B13" s="9" t="s">
        <v>54</v>
      </c>
      <c r="C13" s="9" t="s">
        <v>58</v>
      </c>
      <c r="D13" s="15">
        <v>20</v>
      </c>
      <c r="E13" s="15">
        <v>21</v>
      </c>
      <c r="F13" s="15">
        <v>22.1</v>
      </c>
    </row>
    <row r="14" spans="1:6" ht="47.25" outlineLevel="1">
      <c r="A14" s="8" t="s">
        <v>14</v>
      </c>
      <c r="B14" s="9" t="s">
        <v>54</v>
      </c>
      <c r="C14" s="9" t="s">
        <v>59</v>
      </c>
      <c r="D14" s="15">
        <v>11527.2</v>
      </c>
      <c r="E14" s="15">
        <v>11527.2</v>
      </c>
      <c r="F14" s="15">
        <v>11527.2</v>
      </c>
    </row>
    <row r="15" spans="1:6" outlineLevel="1">
      <c r="A15" s="8" t="s">
        <v>15</v>
      </c>
      <c r="B15" s="9" t="s">
        <v>54</v>
      </c>
      <c r="C15" s="9" t="s">
        <v>60</v>
      </c>
      <c r="D15" s="15">
        <v>9490</v>
      </c>
      <c r="E15" s="15">
        <v>0</v>
      </c>
      <c r="F15" s="15">
        <v>0</v>
      </c>
    </row>
    <row r="16" spans="1:6" outlineLevel="1">
      <c r="A16" s="8" t="s">
        <v>16</v>
      </c>
      <c r="B16" s="9" t="s">
        <v>54</v>
      </c>
      <c r="C16" s="9" t="s">
        <v>61</v>
      </c>
      <c r="D16" s="15">
        <f>601.1+664.3+4034</f>
        <v>5299.4</v>
      </c>
      <c r="E16" s="15">
        <v>2033</v>
      </c>
      <c r="F16" s="15">
        <v>630.79999999999995</v>
      </c>
    </row>
    <row r="17" spans="1:6" s="2" customFormat="1">
      <c r="A17" s="8" t="s">
        <v>17</v>
      </c>
      <c r="B17" s="9" t="s">
        <v>54</v>
      </c>
      <c r="C17" s="9" t="s">
        <v>62</v>
      </c>
      <c r="D17" s="15">
        <f>78837.7+1888.8+600+61+150+11.3+99+35+20</f>
        <v>81702.8</v>
      </c>
      <c r="E17" s="15">
        <f>78895.2+1888.8</f>
        <v>80784</v>
      </c>
      <c r="F17" s="15">
        <f>79417.7+1888.8</f>
        <v>81306.5</v>
      </c>
    </row>
    <row r="18" spans="1:6" ht="31.5" outlineLevel="1">
      <c r="A18" s="6" t="s">
        <v>18</v>
      </c>
      <c r="B18" s="7" t="s">
        <v>56</v>
      </c>
      <c r="C18" s="7"/>
      <c r="D18" s="14">
        <f>D19+D20</f>
        <v>15910.939999999999</v>
      </c>
      <c r="E18" s="14">
        <f t="shared" ref="E18:F18" si="1">E19+E20</f>
        <v>14874.9</v>
      </c>
      <c r="F18" s="14">
        <f t="shared" si="1"/>
        <v>14993.9</v>
      </c>
    </row>
    <row r="19" spans="1:6" ht="47.25" outlineLevel="1">
      <c r="A19" s="8" t="s">
        <v>19</v>
      </c>
      <c r="B19" s="9" t="s">
        <v>56</v>
      </c>
      <c r="C19" s="9" t="s">
        <v>63</v>
      </c>
      <c r="D19" s="15">
        <f>14023.9+95.74</f>
        <v>14119.64</v>
      </c>
      <c r="E19" s="15">
        <f>14139.9+70</f>
        <v>14209.9</v>
      </c>
      <c r="F19" s="15">
        <f>14258.9+70</f>
        <v>14328.9</v>
      </c>
    </row>
    <row r="20" spans="1:6" s="2" customFormat="1" ht="31.5">
      <c r="A20" s="8" t="s">
        <v>20</v>
      </c>
      <c r="B20" s="9" t="s">
        <v>56</v>
      </c>
      <c r="C20" s="9" t="s">
        <v>64</v>
      </c>
      <c r="D20" s="15">
        <f>1265+1301.3-775</f>
        <v>1791.3000000000002</v>
      </c>
      <c r="E20" s="15">
        <f>665+175-175</f>
        <v>665</v>
      </c>
      <c r="F20" s="15">
        <f>665+175-175</f>
        <v>665</v>
      </c>
    </row>
    <row r="21" spans="1:6" outlineLevel="1">
      <c r="A21" s="6" t="s">
        <v>21</v>
      </c>
      <c r="B21" s="7" t="s">
        <v>57</v>
      </c>
      <c r="C21" s="7"/>
      <c r="D21" s="14">
        <f>D22+D23+D24+D25</f>
        <v>123919.27453000001</v>
      </c>
      <c r="E21" s="14">
        <f t="shared" ref="E21:F21" si="2">E22+E23+E24+E25</f>
        <v>92029.8</v>
      </c>
      <c r="F21" s="14">
        <f t="shared" si="2"/>
        <v>90421.5</v>
      </c>
    </row>
    <row r="22" spans="1:6" outlineLevel="1">
      <c r="A22" s="8" t="s">
        <v>22</v>
      </c>
      <c r="B22" s="9" t="s">
        <v>57</v>
      </c>
      <c r="C22" s="9" t="s">
        <v>58</v>
      </c>
      <c r="D22" s="15">
        <v>1231.2</v>
      </c>
      <c r="E22" s="15">
        <v>1231.2</v>
      </c>
      <c r="F22" s="15">
        <v>1231.2</v>
      </c>
    </row>
    <row r="23" spans="1:6" outlineLevel="1">
      <c r="A23" s="8" t="s">
        <v>23</v>
      </c>
      <c r="B23" s="9" t="s">
        <v>57</v>
      </c>
      <c r="C23" s="9" t="s">
        <v>65</v>
      </c>
      <c r="D23" s="15">
        <v>10</v>
      </c>
      <c r="E23" s="15">
        <v>10</v>
      </c>
      <c r="F23" s="15">
        <v>10</v>
      </c>
    </row>
    <row r="24" spans="1:6" outlineLevel="1">
      <c r="A24" s="8" t="s">
        <v>24</v>
      </c>
      <c r="B24" s="9" t="s">
        <v>57</v>
      </c>
      <c r="C24" s="9" t="s">
        <v>63</v>
      </c>
      <c r="D24" s="15">
        <f>80285.3-1249.7-4570+10000+15671.61136+916.4685+1741.29015+19603.2596-300+1031.75051-5851.15031-307.95528</f>
        <v>116970.87453000002</v>
      </c>
      <c r="E24" s="15">
        <f>86331.1-1249.7</f>
        <v>85081.400000000009</v>
      </c>
      <c r="F24" s="15">
        <f>84889.5-1249.7</f>
        <v>83639.8</v>
      </c>
    </row>
    <row r="25" spans="1:6" s="2" customFormat="1">
      <c r="A25" s="8" t="s">
        <v>25</v>
      </c>
      <c r="B25" s="9" t="s">
        <v>57</v>
      </c>
      <c r="C25" s="9" t="s">
        <v>66</v>
      </c>
      <c r="D25" s="15">
        <v>5707.2</v>
      </c>
      <c r="E25" s="15">
        <v>5707.2</v>
      </c>
      <c r="F25" s="15">
        <v>5540.5</v>
      </c>
    </row>
    <row r="26" spans="1:6" outlineLevel="1">
      <c r="A26" s="6" t="s">
        <v>26</v>
      </c>
      <c r="B26" s="7" t="s">
        <v>58</v>
      </c>
      <c r="C26" s="7"/>
      <c r="D26" s="14">
        <f>D27+D28+D29+D30</f>
        <v>242246.00224999996</v>
      </c>
      <c r="E26" s="14">
        <f t="shared" ref="E26:F26" si="3">E27+E28+E29+E30</f>
        <v>145824.29999999999</v>
      </c>
      <c r="F26" s="14">
        <f t="shared" si="3"/>
        <v>175433.3</v>
      </c>
    </row>
    <row r="27" spans="1:6" outlineLevel="1">
      <c r="A27" s="8" t="s">
        <v>27</v>
      </c>
      <c r="B27" s="9" t="s">
        <v>58</v>
      </c>
      <c r="C27" s="9" t="s">
        <v>54</v>
      </c>
      <c r="D27" s="15">
        <f>34196.5-16.8+14943.68259+484.5</f>
        <v>49607.882589999994</v>
      </c>
      <c r="E27" s="15">
        <v>13339.5</v>
      </c>
      <c r="F27" s="15">
        <v>56930.3</v>
      </c>
    </row>
    <row r="28" spans="1:6" outlineLevel="1">
      <c r="A28" s="8" t="s">
        <v>28</v>
      </c>
      <c r="B28" s="9" t="s">
        <v>58</v>
      </c>
      <c r="C28" s="9" t="s">
        <v>55</v>
      </c>
      <c r="D28" s="15">
        <f>2430+4570+30543.88+500-500+4377</f>
        <v>41920.880000000005</v>
      </c>
      <c r="E28" s="15">
        <v>23940.1</v>
      </c>
      <c r="F28" s="15">
        <v>9958.2999999999993</v>
      </c>
    </row>
    <row r="29" spans="1:6" outlineLevel="1">
      <c r="A29" s="8" t="s">
        <v>29</v>
      </c>
      <c r="B29" s="9" t="s">
        <v>58</v>
      </c>
      <c r="C29" s="9" t="s">
        <v>56</v>
      </c>
      <c r="D29" s="15">
        <f>78395.4+33329.17001-2241.29015-231.75051+5851.15031-95.74</f>
        <v>115006.93965999999</v>
      </c>
      <c r="E29" s="15">
        <f>78117.4-70</f>
        <v>78047.399999999994</v>
      </c>
      <c r="F29" s="15">
        <f>78117.4-70</f>
        <v>78047.399999999994</v>
      </c>
    </row>
    <row r="30" spans="1:6" s="2" customFormat="1" ht="31.5">
      <c r="A30" s="8" t="s">
        <v>30</v>
      </c>
      <c r="B30" s="9" t="s">
        <v>58</v>
      </c>
      <c r="C30" s="9" t="s">
        <v>58</v>
      </c>
      <c r="D30" s="15">
        <f>28388-1215.7+3246.4+3855.6-902.5+2338.5</f>
        <v>35710.300000000003</v>
      </c>
      <c r="E30" s="15">
        <f>28028-1215.7+2435.3+1249.7</f>
        <v>30497.3</v>
      </c>
      <c r="F30" s="15">
        <f>28028-1215.7+2435.3+1249.7</f>
        <v>30497.3</v>
      </c>
    </row>
    <row r="31" spans="1:6" outlineLevel="1">
      <c r="A31" s="6" t="s">
        <v>31</v>
      </c>
      <c r="B31" s="7" t="s">
        <v>60</v>
      </c>
      <c r="C31" s="7"/>
      <c r="D31" s="14">
        <f>D32+D33+D34+D35+D36</f>
        <v>1222766.2999999998</v>
      </c>
      <c r="E31" s="14">
        <f t="shared" ref="E31:F31" si="4">E32+E33+E34+E35+E36</f>
        <v>1165073.7999999998</v>
      </c>
      <c r="F31" s="14">
        <f t="shared" si="4"/>
        <v>1173653.3</v>
      </c>
    </row>
    <row r="32" spans="1:6" outlineLevel="1">
      <c r="A32" s="8" t="s">
        <v>32</v>
      </c>
      <c r="B32" s="9" t="s">
        <v>60</v>
      </c>
      <c r="C32" s="9" t="s">
        <v>54</v>
      </c>
      <c r="D32" s="15">
        <f>483593.01-216.048+0.1+6361-2423-179</f>
        <v>487136.06199999998</v>
      </c>
      <c r="E32" s="15">
        <v>488739.51</v>
      </c>
      <c r="F32" s="15">
        <v>492343.71</v>
      </c>
    </row>
    <row r="33" spans="1:6" outlineLevel="1">
      <c r="A33" s="8" t="s">
        <v>33</v>
      </c>
      <c r="B33" s="9" t="s">
        <v>60</v>
      </c>
      <c r="C33" s="9" t="s">
        <v>55</v>
      </c>
      <c r="D33" s="15">
        <f>562132.19+5443.4+216.048-526.3+81+3077+2423+179</f>
        <v>573025.33799999987</v>
      </c>
      <c r="E33" s="15">
        <v>522825.69</v>
      </c>
      <c r="F33" s="15">
        <v>527219.09</v>
      </c>
    </row>
    <row r="34" spans="1:6" outlineLevel="1">
      <c r="A34" s="8" t="s">
        <v>34</v>
      </c>
      <c r="B34" s="9" t="s">
        <v>60</v>
      </c>
      <c r="C34" s="9" t="s">
        <v>56</v>
      </c>
      <c r="D34" s="15">
        <f>93999+8695.7+457.668+12739.2-12830-1547.1-81.368-0.1-3+478.4-81+1150</f>
        <v>102977.39999999998</v>
      </c>
      <c r="E34" s="15">
        <f>94553.5+13046.9-13137.7-3</f>
        <v>94459.7</v>
      </c>
      <c r="F34" s="15">
        <f>95135.4+13155.2-13246-3</f>
        <v>95041.599999999991</v>
      </c>
    </row>
    <row r="35" spans="1:6" outlineLevel="1">
      <c r="A35" s="8" t="s">
        <v>35</v>
      </c>
      <c r="B35" s="9" t="s">
        <v>60</v>
      </c>
      <c r="C35" s="9" t="s">
        <v>60</v>
      </c>
      <c r="D35" s="15">
        <f>21300+3</f>
        <v>21303</v>
      </c>
      <c r="E35" s="15">
        <f>21300+3</f>
        <v>21303</v>
      </c>
      <c r="F35" s="15">
        <f>21300+3</f>
        <v>21303</v>
      </c>
    </row>
    <row r="36" spans="1:6" s="2" customFormat="1">
      <c r="A36" s="8" t="s">
        <v>36</v>
      </c>
      <c r="B36" s="9" t="s">
        <v>60</v>
      </c>
      <c r="C36" s="9" t="s">
        <v>63</v>
      </c>
      <c r="D36" s="15">
        <f>38718.2+90.8-484.5</f>
        <v>38324.5</v>
      </c>
      <c r="E36" s="15">
        <f>38718.2+90.8-1063.1</f>
        <v>37745.9</v>
      </c>
      <c r="F36" s="15">
        <f>38718.2+90.8-1063.1</f>
        <v>37745.9</v>
      </c>
    </row>
    <row r="37" spans="1:6" outlineLevel="1">
      <c r="A37" s="6" t="s">
        <v>37</v>
      </c>
      <c r="B37" s="7" t="s">
        <v>65</v>
      </c>
      <c r="C37" s="7"/>
      <c r="D37" s="14">
        <f>D38+D39</f>
        <v>122284.09999999999</v>
      </c>
      <c r="E37" s="14">
        <f t="shared" ref="E37:F37" si="5">E38+E39</f>
        <v>123757</v>
      </c>
      <c r="F37" s="14">
        <f t="shared" si="5"/>
        <v>124699.9</v>
      </c>
    </row>
    <row r="38" spans="1:6" outlineLevel="1">
      <c r="A38" s="8" t="s">
        <v>38</v>
      </c>
      <c r="B38" s="9" t="s">
        <v>65</v>
      </c>
      <c r="C38" s="9" t="s">
        <v>54</v>
      </c>
      <c r="D38" s="15">
        <f>113022.5-457.668+81.368-1170+800</f>
        <v>112276.2</v>
      </c>
      <c r="E38" s="15">
        <v>113769.1</v>
      </c>
      <c r="F38" s="15">
        <v>114712</v>
      </c>
    </row>
    <row r="39" spans="1:6" s="2" customFormat="1">
      <c r="A39" s="8" t="s">
        <v>39</v>
      </c>
      <c r="B39" s="9" t="s">
        <v>65</v>
      </c>
      <c r="C39" s="9" t="s">
        <v>57</v>
      </c>
      <c r="D39" s="15">
        <f>9987.9+20</f>
        <v>10007.9</v>
      </c>
      <c r="E39" s="15">
        <v>9987.9</v>
      </c>
      <c r="F39" s="15">
        <v>9987.9</v>
      </c>
    </row>
    <row r="40" spans="1:6" outlineLevel="1">
      <c r="A40" s="6" t="s">
        <v>40</v>
      </c>
      <c r="B40" s="7" t="s">
        <v>67</v>
      </c>
      <c r="C40" s="7"/>
      <c r="D40" s="14">
        <f>D41+D42+D43+D44</f>
        <v>170926.03200000001</v>
      </c>
      <c r="E40" s="14">
        <f t="shared" ref="E40:F40" si="6">E41+E42+E43+E44</f>
        <v>161142.39999999999</v>
      </c>
      <c r="F40" s="14">
        <f t="shared" si="6"/>
        <v>158772.79999999999</v>
      </c>
    </row>
    <row r="41" spans="1:6" outlineLevel="1">
      <c r="A41" s="8" t="s">
        <v>41</v>
      </c>
      <c r="B41" s="9" t="s">
        <v>67</v>
      </c>
      <c r="C41" s="9" t="s">
        <v>54</v>
      </c>
      <c r="D41" s="15">
        <v>5000</v>
      </c>
      <c r="E41" s="15">
        <v>5000</v>
      </c>
      <c r="F41" s="15">
        <v>5000</v>
      </c>
    </row>
    <row r="42" spans="1:6" outlineLevel="1">
      <c r="A42" s="8" t="s">
        <v>42</v>
      </c>
      <c r="B42" s="9" t="s">
        <v>67</v>
      </c>
      <c r="C42" s="9" t="s">
        <v>56</v>
      </c>
      <c r="D42" s="15">
        <f>42882.9-14977.792+95.3</f>
        <v>28000.407999999999</v>
      </c>
      <c r="E42" s="15">
        <f>30461.4-3000</f>
        <v>27461.4</v>
      </c>
      <c r="F42" s="15">
        <f>30573.9-3000</f>
        <v>27573.9</v>
      </c>
    </row>
    <row r="43" spans="1:6" s="2" customFormat="1">
      <c r="A43" s="8" t="s">
        <v>43</v>
      </c>
      <c r="B43" s="9" t="s">
        <v>67</v>
      </c>
      <c r="C43" s="9" t="s">
        <v>57</v>
      </c>
      <c r="D43" s="15">
        <f>119960.9+13806.2+479.924+440.6</f>
        <v>134687.62400000001</v>
      </c>
      <c r="E43" s="15">
        <f>122443+3000</f>
        <v>125443</v>
      </c>
      <c r="F43" s="15">
        <f>119960.9+3000</f>
        <v>122960.9</v>
      </c>
    </row>
    <row r="44" spans="1:6" outlineLevel="1">
      <c r="A44" s="8" t="s">
        <v>44</v>
      </c>
      <c r="B44" s="9" t="s">
        <v>67</v>
      </c>
      <c r="C44" s="9" t="s">
        <v>59</v>
      </c>
      <c r="D44" s="15">
        <v>3238</v>
      </c>
      <c r="E44" s="15">
        <v>3238</v>
      </c>
      <c r="F44" s="15">
        <v>3238</v>
      </c>
    </row>
    <row r="45" spans="1:6" outlineLevel="1">
      <c r="A45" s="6" t="s">
        <v>45</v>
      </c>
      <c r="B45" s="7" t="s">
        <v>61</v>
      </c>
      <c r="C45" s="7"/>
      <c r="D45" s="14">
        <f>D46+D47+D49+D48</f>
        <v>168961</v>
      </c>
      <c r="E45" s="14">
        <f t="shared" ref="E45:F45" si="7">E46+E47+E49</f>
        <v>143415.29999999999</v>
      </c>
      <c r="F45" s="14">
        <f t="shared" si="7"/>
        <v>140531.20000000001</v>
      </c>
    </row>
    <row r="46" spans="1:6" outlineLevel="1">
      <c r="A46" s="8" t="s">
        <v>46</v>
      </c>
      <c r="B46" s="9" t="s">
        <v>61</v>
      </c>
      <c r="C46" s="9" t="s">
        <v>54</v>
      </c>
      <c r="D46" s="15">
        <f>128811.8-587.871+152.6-14700+14679-300</f>
        <v>128055.52900000001</v>
      </c>
      <c r="E46" s="15">
        <v>134320.79999999999</v>
      </c>
      <c r="F46" s="15">
        <v>131436.70000000001</v>
      </c>
    </row>
    <row r="47" spans="1:6" s="2" customFormat="1">
      <c r="A47" s="8" t="s">
        <v>47</v>
      </c>
      <c r="B47" s="9" t="s">
        <v>61</v>
      </c>
      <c r="C47" s="9" t="s">
        <v>55</v>
      </c>
      <c r="D47" s="15">
        <f>4170.5-152.6+14700+300</f>
        <v>19017.900000000001</v>
      </c>
      <c r="E47" s="15">
        <v>4170.5</v>
      </c>
      <c r="F47" s="15">
        <v>4170.5</v>
      </c>
    </row>
    <row r="48" spans="1:6" s="2" customFormat="1">
      <c r="A48" s="8" t="s">
        <v>69</v>
      </c>
      <c r="B48" s="9" t="s">
        <v>61</v>
      </c>
      <c r="C48" s="9" t="s">
        <v>56</v>
      </c>
      <c r="D48" s="15">
        <f>16375.7+587.871</f>
        <v>16963.571</v>
      </c>
      <c r="E48" s="15">
        <v>0</v>
      </c>
      <c r="F48" s="15">
        <v>0</v>
      </c>
    </row>
    <row r="49" spans="1:6" ht="31.5" outlineLevel="1">
      <c r="A49" s="8" t="s">
        <v>48</v>
      </c>
      <c r="B49" s="9" t="s">
        <v>61</v>
      </c>
      <c r="C49" s="9" t="s">
        <v>58</v>
      </c>
      <c r="D49" s="15">
        <v>4924</v>
      </c>
      <c r="E49" s="15">
        <v>4924</v>
      </c>
      <c r="F49" s="15">
        <v>4924</v>
      </c>
    </row>
    <row r="50" spans="1:6" outlineLevel="1">
      <c r="A50" s="6" t="s">
        <v>49</v>
      </c>
      <c r="B50" s="7" t="s">
        <v>66</v>
      </c>
      <c r="C50" s="7"/>
      <c r="D50" s="14">
        <f>D51+D52</f>
        <v>7509.7999999999993</v>
      </c>
      <c r="E50" s="14">
        <f t="shared" ref="E50:F50" si="8">E51+E52</f>
        <v>5203.5</v>
      </c>
      <c r="F50" s="14">
        <f t="shared" si="8"/>
        <v>5203.5</v>
      </c>
    </row>
    <row r="51" spans="1:6" s="2" customFormat="1">
      <c r="A51" s="8" t="s">
        <v>50</v>
      </c>
      <c r="B51" s="9" t="s">
        <v>66</v>
      </c>
      <c r="C51" s="9" t="s">
        <v>54</v>
      </c>
      <c r="D51" s="15">
        <f>1350.3+2434.73</f>
        <v>3785.0299999999997</v>
      </c>
      <c r="E51" s="15">
        <v>1350.3</v>
      </c>
      <c r="F51" s="15">
        <v>1350.3</v>
      </c>
    </row>
    <row r="52" spans="1:6" outlineLevel="1">
      <c r="A52" s="8" t="s">
        <v>51</v>
      </c>
      <c r="B52" s="9" t="s">
        <v>66</v>
      </c>
      <c r="C52" s="9" t="s">
        <v>55</v>
      </c>
      <c r="D52" s="15">
        <f>3853.2-128.43</f>
        <v>3724.77</v>
      </c>
      <c r="E52" s="15">
        <v>3853.2</v>
      </c>
      <c r="F52" s="15">
        <v>3853.2</v>
      </c>
    </row>
    <row r="53" spans="1:6" s="2" customFormat="1" ht="31.5">
      <c r="A53" s="6" t="s">
        <v>52</v>
      </c>
      <c r="B53" s="7" t="s">
        <v>62</v>
      </c>
      <c r="C53" s="7"/>
      <c r="D53" s="14">
        <f>D54</f>
        <v>186.3</v>
      </c>
      <c r="E53" s="14">
        <f t="shared" ref="E53:F53" si="9">E54</f>
        <v>1195.5</v>
      </c>
      <c r="F53" s="14">
        <f t="shared" si="9"/>
        <v>7782.1</v>
      </c>
    </row>
    <row r="54" spans="1:6" ht="31.5">
      <c r="A54" s="10" t="s">
        <v>53</v>
      </c>
      <c r="B54" s="11" t="s">
        <v>62</v>
      </c>
      <c r="C54" s="11" t="s">
        <v>54</v>
      </c>
      <c r="D54" s="16">
        <v>186.3</v>
      </c>
      <c r="E54" s="16">
        <v>1195.5</v>
      </c>
      <c r="F54" s="16">
        <v>7782.1</v>
      </c>
    </row>
    <row r="55" spans="1:6">
      <c r="A55" s="12" t="s">
        <v>68</v>
      </c>
      <c r="B55" s="13"/>
      <c r="C55" s="13"/>
      <c r="D55" s="17">
        <f>D9+D18+D21+D26+D31+D37+D40+D45+D50+D53</f>
        <v>2220883.3487799997</v>
      </c>
      <c r="E55" s="17">
        <f t="shared" ref="E55:F55" si="10">E9+E18+E21+E26+E31+E37+E40+E45+E50+E53</f>
        <v>1986206.2999999998</v>
      </c>
      <c r="F55" s="17">
        <f t="shared" si="10"/>
        <v>2024369.4</v>
      </c>
    </row>
  </sheetData>
  <mergeCells count="6">
    <mergeCell ref="A7:F7"/>
    <mergeCell ref="A1:F1"/>
    <mergeCell ref="A2:F2"/>
    <mergeCell ref="A3:F3"/>
    <mergeCell ref="A5:F5"/>
    <mergeCell ref="A6:F6"/>
  </mergeCells>
  <pageMargins left="0.42" right="0.24" top="0.37" bottom="0.45" header="0.27" footer="0.16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43D1F038C4AD47858D150F0E605FB9&lt;/Code&gt;&#10;  &lt;ObjectCode&gt;SQUERY_SVOD_ROSP&lt;/ObjectCode&gt;&#10;  &lt;DocName&gt;Сводная бюджетная роспись&lt;/DocName&gt;&#10;  &lt;VariantName&gt;Функциональная структура бюджета (по черновику)&lt;/VariantName&gt;&#10;  &lt;VariantLink&gt;22600971&lt;/VariantLink&gt;&#10;  &lt;ReportLink&gt;126924&lt;/ReportLink&gt;&#10;  &lt;Note&gt;01.01.2018 - 02.01.2018&#10;&lt;/Note&gt;&#10;  &lt;SilentMode&gt;false&lt;/SilentMode&gt;&#10;  &lt;DateInfo&gt;&#10;    &lt;string&gt;01.01.2018&lt;/string&gt;&#10;    &lt;string&gt;02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C80BBF9-5AF3-4933-98CB-DE7CBDB273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Шлоева Ольга Николаевна</cp:lastModifiedBy>
  <cp:lastPrinted>2018-12-28T10:46:12Z</cp:lastPrinted>
  <dcterms:created xsi:type="dcterms:W3CDTF">2017-11-09T07:45:58Z</dcterms:created>
  <dcterms:modified xsi:type="dcterms:W3CDTF">2019-07-09T08:02:06Z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Сводная бюджетная роспись</vt:lpwstr>
  </property>
</Properties>
</file>