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11\P_851_О\"/>
    </mc:Choice>
  </mc:AlternateContent>
  <bookViews>
    <workbookView xWindow="240" yWindow="15" windowWidth="19995" windowHeight="8190"/>
  </bookViews>
  <sheets>
    <sheet name="Пр 1" sheetId="2" r:id="rId1"/>
    <sheet name="Пр 2" sheetId="4" r:id="rId2"/>
    <sheet name="Пр 3 " sheetId="6" r:id="rId3"/>
    <sheet name="пр 4" sheetId="7" r:id="rId4"/>
  </sheets>
  <calcPr calcId="152511"/>
</workbook>
</file>

<file path=xl/calcChain.xml><?xml version="1.0" encoding="utf-8"?>
<calcChain xmlns="http://schemas.openxmlformats.org/spreadsheetml/2006/main">
  <c r="J24" i="4" l="1"/>
  <c r="J15" i="4"/>
  <c r="J11" i="2"/>
  <c r="K24" i="2" l="1"/>
  <c r="L24" i="2"/>
  <c r="K25" i="2"/>
  <c r="L25" i="2"/>
  <c r="J24" i="2"/>
  <c r="J11" i="6" l="1"/>
  <c r="J10" i="6"/>
  <c r="K22" i="4"/>
  <c r="L22" i="4"/>
  <c r="K9" i="2"/>
  <c r="L9" i="2"/>
  <c r="J9" i="2"/>
  <c r="J25" i="2" s="1"/>
  <c r="J27" i="4" l="1"/>
  <c r="J19" i="4"/>
  <c r="J13" i="4"/>
  <c r="J11" i="4"/>
  <c r="J19" i="2"/>
  <c r="J18" i="2"/>
  <c r="J10" i="2" l="1"/>
  <c r="J43" i="2" l="1"/>
  <c r="J36" i="2"/>
  <c r="J34" i="2"/>
  <c r="K23" i="2" l="1"/>
  <c r="L23" i="2"/>
  <c r="J23" i="2"/>
  <c r="L10" i="6" l="1"/>
  <c r="K10" i="6"/>
  <c r="L11" i="4"/>
  <c r="K11" i="4"/>
  <c r="G40" i="2" l="1"/>
  <c r="K33" i="2"/>
  <c r="L33" i="2"/>
  <c r="J33" i="2"/>
  <c r="K25" i="4"/>
  <c r="L25" i="4"/>
  <c r="K24" i="4"/>
  <c r="L24" i="4"/>
  <c r="K36" i="2"/>
  <c r="L36" i="2"/>
  <c r="J39" i="2" l="1"/>
  <c r="G39" i="2"/>
  <c r="K13" i="4"/>
  <c r="L13" i="4"/>
  <c r="L16" i="4"/>
  <c r="K16" i="4"/>
  <c r="L15" i="4"/>
  <c r="K15" i="4"/>
  <c r="K19" i="4"/>
  <c r="K10" i="2" l="1"/>
  <c r="L10" i="2"/>
  <c r="L32" i="4"/>
  <c r="K32" i="4"/>
  <c r="J32" i="4"/>
  <c r="L23" i="4"/>
  <c r="K23" i="4"/>
  <c r="J23" i="4"/>
  <c r="J22" i="4" s="1"/>
  <c r="L18" i="4"/>
  <c r="J18" i="4"/>
  <c r="K18" i="4"/>
  <c r="L14" i="4"/>
  <c r="K14" i="4"/>
  <c r="J14" i="4"/>
  <c r="L10" i="4"/>
  <c r="J10" i="4"/>
  <c r="J9" i="4" s="1"/>
  <c r="K10" i="4"/>
  <c r="K9" i="4" s="1"/>
  <c r="L9" i="4" l="1"/>
  <c r="L34" i="4" s="1"/>
  <c r="L35" i="4" s="1"/>
  <c r="L44" i="2" s="1"/>
  <c r="J34" i="4"/>
  <c r="J35" i="4" s="1"/>
  <c r="K34" i="4"/>
  <c r="K35" i="4" s="1"/>
  <c r="K44" i="2" s="1"/>
  <c r="J44" i="2" l="1"/>
  <c r="M44" i="2" s="1"/>
  <c r="K9" i="6"/>
  <c r="K12" i="6" s="1"/>
  <c r="K13" i="6" s="1"/>
  <c r="K45" i="2" s="1"/>
  <c r="K39" i="2"/>
  <c r="L39" i="2"/>
  <c r="L9" i="6"/>
  <c r="L12" i="6" s="1"/>
  <c r="L13" i="6" s="1"/>
  <c r="L45" i="2" s="1"/>
  <c r="J9" i="6"/>
  <c r="J12" i="6" s="1"/>
  <c r="M39" i="2" l="1"/>
  <c r="J13" i="6"/>
  <c r="K40" i="2"/>
  <c r="L40" i="2"/>
  <c r="J40" i="2"/>
  <c r="J45" i="2" l="1"/>
  <c r="J46" i="2" s="1"/>
  <c r="J32" i="2"/>
  <c r="J41" i="2" s="1"/>
  <c r="M45" i="2"/>
  <c r="M40" i="2"/>
  <c r="K16" i="2"/>
  <c r="K22" i="2" s="1"/>
  <c r="L16" i="2"/>
  <c r="L22" i="2" s="1"/>
  <c r="J16" i="2"/>
  <c r="J22" i="2" s="1"/>
  <c r="J37" i="2" l="1"/>
  <c r="L32" i="2"/>
  <c r="L37" i="2" s="1"/>
  <c r="L43" i="2"/>
  <c r="L46" i="2" s="1"/>
  <c r="L47" i="2" s="1"/>
  <c r="K32" i="2"/>
  <c r="K37" i="2" s="1"/>
  <c r="K43" i="2"/>
  <c r="K46" i="2" s="1"/>
  <c r="K47" i="2" s="1"/>
  <c r="K41" i="2" l="1"/>
  <c r="M32" i="2"/>
  <c r="M43" i="2"/>
  <c r="L41" i="2"/>
  <c r="M41" i="2" l="1"/>
  <c r="M46" i="2"/>
  <c r="J47" i="2"/>
  <c r="M47" i="2" s="1"/>
</calcChain>
</file>

<file path=xl/sharedStrings.xml><?xml version="1.0" encoding="utf-8"?>
<sst xmlns="http://schemas.openxmlformats.org/spreadsheetml/2006/main" count="354" uniqueCount="177">
  <si>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</si>
  <si>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</si>
  <si>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</si>
  <si>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</si>
  <si>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</si>
  <si>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</si>
  <si>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</si>
  <si>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</si>
  <si>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</si>
  <si>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</si>
  <si>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</si>
  <si>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</si>
  <si>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</si>
  <si>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</si>
  <si>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</si>
  <si>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</si>
  <si>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</si>
  <si>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</si>
  <si>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</si>
  <si>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</si>
  <si>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</si>
  <si>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</si>
  <si>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</si>
  <si>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</si>
  <si>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</si>
  <si>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</si>
  <si>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</si>
  <si>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</si>
  <si>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</si>
  <si>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</si>
  <si>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</si>
  <si>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</si>
  <si>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</si>
  <si>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</si>
  <si>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</si>
  <si>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</si>
  <si>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</si>
  <si>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</si>
  <si>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</si>
  <si>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</si>
  <si>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</si>
  <si>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</si>
  <si>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</si>
  <si>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</si>
  <si>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</si>
  <si>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</si>
  <si>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</si>
  <si>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</si>
  <si>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</si>
  <si>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</si>
  <si>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</si>
  <si>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</si>
  <si>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</si>
  <si>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</si>
  <si>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</si>
  <si>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</si>
  <si>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</si>
  <si>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</si>
  <si>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</si>
  <si>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</si>
  <si>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</si>
  <si>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</si>
  <si>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</si>
  <si>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</si>
  <si>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</si>
  <si>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</si>
  <si>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</si>
  <si>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</si>
  <si>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</si>
  <si>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</si>
  <si>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</si>
  <si>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</si>
  <si>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</si>
  <si>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</si>
  <si>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</si>
  <si>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</si>
  <si>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</si>
  <si>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</si>
  <si>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</si>
  <si>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</si>
  <si>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</si>
  <si>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</si>
  <si>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</si>
  <si>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</si>
  <si>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</si>
  <si>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</si>
  <si>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</si>
  <si>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</si>
  <si>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</si>
  <si>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</si>
  <si>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</si>
  <si>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</si>
  <si>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</si>
  <si>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</si>
  <si>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</si>
  <si>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</si>
  <si>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</si>
  <si>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</si>
  <si>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</si>
  <si>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</si>
  <si>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</si>
  <si>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</si>
  <si>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</si>
  <si>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</si>
  <si>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</si>
  <si>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</si>
  <si>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</si>
  <si>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</si>
  <si>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</si>
  <si>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</si>
  <si>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</si>
  <si>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</si>
  <si>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</si>
  <si>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</si>
  <si>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</si>
  <si>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</si>
  <si>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</si>
  <si>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</si>
  <si>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</si>
  <si>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</si>
  <si>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</si>
  <si>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</si>
  <si>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</si>
  <si>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</si>
  <si>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</si>
  <si>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</si>
  <si>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</si>
  <si>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</si>
  <si>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</si>
  <si>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</si>
  <si>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</si>
  <si>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</si>
  <si>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</si>
  <si>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</si>
  <si>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</si>
  <si>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</si>
  <si>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Приложение 1
к муниципальной  программе округа Муром 
«Муниципальное управление» на 2018-2020 гг.</t>
  </si>
  <si>
    <t>Приложение 2
к муниципальной  программе округа Муром 
«Муниципальное управление»  на 2018-2020 гг.</t>
  </si>
  <si>
    <t>Приложение 3 к муниципальной  программе округа Муром «Муниципальное управление»  на 2018-2020 гг.</t>
  </si>
  <si>
    <t>Приложение 4 к муниципальной  программе округа Муром «Муниципальное управление»  на 2018-2020 гг.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</si>
  <si>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</si>
  <si>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</si>
  <si>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</si>
  <si>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</si>
  <si>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</si>
  <si>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</si>
  <si>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</si>
  <si>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</si>
  <si>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</si>
  <si>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</si>
  <si>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</si>
  <si>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</si>
  <si>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</si>
  <si>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</si>
  <si>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</si>
  <si>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</si>
  <si>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</si>
  <si>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</si>
  <si>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</si>
  <si>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</si>
  <si>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</si>
  <si>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</si>
  <si>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3.4</t>
  </si>
  <si>
    <t>360</t>
  </si>
  <si>
    <t>1020320200</t>
  </si>
  <si>
    <t>Поощрение сельских старост</t>
  </si>
  <si>
    <t>Услуга 1. Оказание туристско-информационных услуг</t>
  </si>
  <si>
    <t>Услуга 2. Осуществление экскурсионного обслуживания</t>
  </si>
  <si>
    <t xml:space="preserve">Количество посещений 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</si>
  <si>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</si>
  <si>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</si>
  <si>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</si>
  <si>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2018-2020 годы</t>
  </si>
  <si>
    <t>3.5</t>
  </si>
  <si>
    <t>1010170240</t>
  </si>
  <si>
    <t>1.5</t>
  </si>
  <si>
    <t>Мероприятия по формированию конкурентоспособного регионального туристского продукта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</si>
</sst>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R20" sqref="R20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3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2" t="s">
        <v>136</v>
      </c>
      <c r="L1" s="62"/>
      <c r="M1" s="62"/>
      <c r="N1" s="62"/>
      <c r="O1" s="62"/>
      <c r="P1" s="62"/>
    </row>
    <row r="2" spans="1:16" ht="35.25" customHeight="1" x14ac:dyDescent="0.25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6.75" customHeight="1" x14ac:dyDescent="0.25"/>
    <row r="4" spans="1:16" ht="33" customHeight="1" x14ac:dyDescent="0.25">
      <c r="A4" s="63" t="s">
        <v>4</v>
      </c>
      <c r="B4" s="63" t="s">
        <v>5</v>
      </c>
      <c r="C4" s="63" t="s">
        <v>6</v>
      </c>
      <c r="D4" s="63" t="s">
        <v>7</v>
      </c>
      <c r="E4" s="63" t="s">
        <v>8</v>
      </c>
      <c r="F4" s="63"/>
      <c r="G4" s="63"/>
      <c r="H4" s="63"/>
      <c r="I4" s="65" t="s">
        <v>9</v>
      </c>
      <c r="J4" s="63" t="s">
        <v>10</v>
      </c>
      <c r="K4" s="63"/>
      <c r="L4" s="63"/>
      <c r="M4" s="63" t="s">
        <v>11</v>
      </c>
      <c r="N4" s="63">
        <v>2018</v>
      </c>
      <c r="O4" s="63">
        <v>2019</v>
      </c>
      <c r="P4" s="63">
        <v>2020</v>
      </c>
    </row>
    <row r="5" spans="1:16" x14ac:dyDescent="0.25">
      <c r="A5" s="63"/>
      <c r="B5" s="63"/>
      <c r="C5" s="63"/>
      <c r="D5" s="63"/>
      <c r="E5" s="63" t="s">
        <v>12</v>
      </c>
      <c r="F5" s="2" t="s">
        <v>13</v>
      </c>
      <c r="G5" s="63" t="s">
        <v>15</v>
      </c>
      <c r="H5" s="63" t="s">
        <v>16</v>
      </c>
      <c r="I5" s="66"/>
      <c r="J5" s="63">
        <v>2018</v>
      </c>
      <c r="K5" s="63">
        <v>2019</v>
      </c>
      <c r="L5" s="63">
        <v>2020</v>
      </c>
      <c r="M5" s="63"/>
      <c r="N5" s="63"/>
      <c r="O5" s="63"/>
      <c r="P5" s="63"/>
    </row>
    <row r="6" spans="1:16" ht="15" customHeight="1" x14ac:dyDescent="0.25">
      <c r="A6" s="63"/>
      <c r="B6" s="63"/>
      <c r="C6" s="63"/>
      <c r="D6" s="63"/>
      <c r="E6" s="63"/>
      <c r="F6" s="2" t="s">
        <v>14</v>
      </c>
      <c r="G6" s="63"/>
      <c r="H6" s="63"/>
      <c r="I6" s="67"/>
      <c r="J6" s="63"/>
      <c r="K6" s="63"/>
      <c r="L6" s="63"/>
      <c r="M6" s="63"/>
      <c r="N6" s="63"/>
      <c r="O6" s="63"/>
      <c r="P6" s="63"/>
    </row>
    <row r="7" spans="1:16" ht="26.25" customHeight="1" x14ac:dyDescent="0.25">
      <c r="A7" s="51" t="s">
        <v>80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16.5" customHeight="1" x14ac:dyDescent="0.25">
      <c r="A8" s="51" t="s">
        <v>81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J10+J11+J14+J13+J12</f>
        <v>34248.037210000002</v>
      </c>
      <c r="K9" s="17">
        <f t="shared" ref="K9:L9" si="0">K10+K11+K14+K13+K12</f>
        <v>29837.57</v>
      </c>
      <c r="L9" s="17">
        <f t="shared" si="0"/>
        <v>29837.57</v>
      </c>
      <c r="M9" s="49" t="s">
        <v>89</v>
      </c>
      <c r="N9" s="60">
        <v>2</v>
      </c>
      <c r="O9" s="60">
        <v>2</v>
      </c>
      <c r="P9" s="60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f>1609.89259</f>
        <v>1609.8925899999999</v>
      </c>
      <c r="K10" s="11">
        <f t="shared" ref="K10:L10" si="1">1547.5+341.5</f>
        <v>1889</v>
      </c>
      <c r="L10" s="11">
        <f t="shared" si="1"/>
        <v>1889</v>
      </c>
      <c r="M10" s="50"/>
      <c r="N10" s="61"/>
      <c r="O10" s="61"/>
      <c r="P10" s="61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f>24478.89644+94.07115+6948.18703-0.01</f>
        <v>31521.144620000003</v>
      </c>
      <c r="K11" s="11">
        <v>26781.9</v>
      </c>
      <c r="L11" s="11">
        <v>26781.9</v>
      </c>
      <c r="M11" s="50"/>
      <c r="N11" s="61"/>
      <c r="O11" s="61"/>
      <c r="P11" s="61"/>
    </row>
    <row r="12" spans="1:16" ht="67.5" customHeight="1" x14ac:dyDescent="0.25">
      <c r="A12" s="4" t="s">
        <v>153</v>
      </c>
      <c r="B12" s="3" t="s">
        <v>176</v>
      </c>
      <c r="C12" s="6" t="s">
        <v>143</v>
      </c>
      <c r="D12" s="3"/>
      <c r="E12" s="8" t="s">
        <v>26</v>
      </c>
      <c r="F12" s="8" t="s">
        <v>144</v>
      </c>
      <c r="G12" s="8" t="s">
        <v>174</v>
      </c>
      <c r="H12" s="10" t="s">
        <v>111</v>
      </c>
      <c r="I12" s="9" t="s">
        <v>37</v>
      </c>
      <c r="J12" s="11">
        <v>200</v>
      </c>
      <c r="K12" s="11"/>
      <c r="L12" s="11"/>
      <c r="M12" s="50"/>
      <c r="N12" s="45"/>
      <c r="O12" s="45"/>
      <c r="P12" s="48"/>
    </row>
    <row r="13" spans="1:16" ht="76.5" customHeight="1" x14ac:dyDescent="0.25">
      <c r="A13" s="4" t="s">
        <v>148</v>
      </c>
      <c r="B13" s="6" t="s">
        <v>149</v>
      </c>
      <c r="C13" s="6" t="s">
        <v>150</v>
      </c>
      <c r="D13" s="7"/>
      <c r="E13" s="8" t="s">
        <v>26</v>
      </c>
      <c r="F13" s="8" t="s">
        <v>144</v>
      </c>
      <c r="G13" s="8" t="s">
        <v>151</v>
      </c>
      <c r="H13" s="10" t="s">
        <v>98</v>
      </c>
      <c r="I13" s="9" t="s">
        <v>37</v>
      </c>
      <c r="J13" s="44">
        <v>550</v>
      </c>
      <c r="K13" s="11">
        <v>700</v>
      </c>
      <c r="L13" s="11">
        <v>700</v>
      </c>
      <c r="M13" s="41"/>
      <c r="N13" s="7"/>
      <c r="O13" s="7"/>
      <c r="P13" s="5"/>
    </row>
    <row r="14" spans="1:16" ht="80.25" customHeight="1" x14ac:dyDescent="0.25">
      <c r="A14" s="4" t="s">
        <v>175</v>
      </c>
      <c r="B14" s="6" t="s">
        <v>149</v>
      </c>
      <c r="C14" s="6" t="s">
        <v>150</v>
      </c>
      <c r="D14" s="7"/>
      <c r="E14" s="8" t="s">
        <v>26</v>
      </c>
      <c r="F14" s="8" t="s">
        <v>144</v>
      </c>
      <c r="G14" s="8" t="s">
        <v>152</v>
      </c>
      <c r="H14" s="10" t="s">
        <v>98</v>
      </c>
      <c r="I14" s="9" t="s">
        <v>30</v>
      </c>
      <c r="J14" s="44">
        <v>367</v>
      </c>
      <c r="K14" s="11">
        <v>466.67</v>
      </c>
      <c r="L14" s="11">
        <v>466.67</v>
      </c>
      <c r="M14" s="41"/>
      <c r="N14" s="7"/>
      <c r="O14" s="7"/>
      <c r="P14" s="5"/>
    </row>
    <row r="15" spans="1:16" ht="50.25" customHeight="1" x14ac:dyDescent="0.25">
      <c r="A15" s="51" t="s">
        <v>79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ht="128.25" customHeight="1" x14ac:dyDescent="0.25">
      <c r="A16" s="13" t="s">
        <v>22</v>
      </c>
      <c r="B16" s="13" t="s">
        <v>105</v>
      </c>
      <c r="C16" s="13" t="s">
        <v>46</v>
      </c>
      <c r="D16" s="13"/>
      <c r="E16" s="14" t="s">
        <v>26</v>
      </c>
      <c r="F16" s="14" t="s">
        <v>31</v>
      </c>
      <c r="G16" s="14" t="s">
        <v>35</v>
      </c>
      <c r="H16" s="15" t="s">
        <v>29</v>
      </c>
      <c r="I16" s="16"/>
      <c r="J16" s="17">
        <f>SUM(J17:J20)</f>
        <v>8504.4000000000015</v>
      </c>
      <c r="K16" s="17">
        <f>SUM(K17:K20)</f>
        <v>7376.9</v>
      </c>
      <c r="L16" s="17">
        <f>SUM(L17:L20)</f>
        <v>5591.9</v>
      </c>
      <c r="M16" s="13"/>
      <c r="N16" s="13"/>
      <c r="O16" s="13"/>
      <c r="P16" s="13"/>
    </row>
    <row r="17" spans="1:16" ht="180.75" customHeight="1" x14ac:dyDescent="0.25">
      <c r="A17" s="4" t="s">
        <v>23</v>
      </c>
      <c r="B17" s="3" t="s">
        <v>0</v>
      </c>
      <c r="C17" s="6" t="s">
        <v>1</v>
      </c>
      <c r="D17" s="7"/>
      <c r="E17" s="8" t="s">
        <v>26</v>
      </c>
      <c r="F17" s="8" t="s">
        <v>39</v>
      </c>
      <c r="G17" s="8" t="s">
        <v>40</v>
      </c>
      <c r="H17" s="10" t="s">
        <v>29</v>
      </c>
      <c r="I17" s="9" t="s">
        <v>36</v>
      </c>
      <c r="J17" s="11">
        <v>6599</v>
      </c>
      <c r="K17" s="11">
        <v>5626</v>
      </c>
      <c r="L17" s="11">
        <v>3841</v>
      </c>
      <c r="M17" s="18" t="s">
        <v>112</v>
      </c>
      <c r="N17" s="23">
        <v>13900</v>
      </c>
      <c r="O17" s="23">
        <v>13900</v>
      </c>
      <c r="P17" s="23">
        <v>13900</v>
      </c>
    </row>
    <row r="18" spans="1:16" ht="102.75" customHeight="1" x14ac:dyDescent="0.25">
      <c r="A18" s="4" t="s">
        <v>24</v>
      </c>
      <c r="B18" s="3" t="s">
        <v>2</v>
      </c>
      <c r="C18" s="6" t="s">
        <v>47</v>
      </c>
      <c r="D18" s="7"/>
      <c r="E18" s="8" t="s">
        <v>26</v>
      </c>
      <c r="F18" s="8" t="s">
        <v>28</v>
      </c>
      <c r="G18" s="8">
        <v>1010270010</v>
      </c>
      <c r="H18" s="10" t="s">
        <v>29</v>
      </c>
      <c r="I18" s="9" t="s">
        <v>37</v>
      </c>
      <c r="J18" s="11">
        <f>572.76294+0.6+153.81725+134.81981</f>
        <v>862</v>
      </c>
      <c r="K18" s="11">
        <v>853.2</v>
      </c>
      <c r="L18" s="11">
        <v>853.2</v>
      </c>
      <c r="M18" s="18" t="s">
        <v>91</v>
      </c>
      <c r="N18" s="24">
        <v>510</v>
      </c>
      <c r="O18" s="24">
        <v>510</v>
      </c>
      <c r="P18" s="24">
        <v>510</v>
      </c>
    </row>
    <row r="19" spans="1:16" ht="88.5" customHeight="1" x14ac:dyDescent="0.25">
      <c r="A19" s="4" t="s">
        <v>25</v>
      </c>
      <c r="B19" s="3" t="s">
        <v>3</v>
      </c>
      <c r="C19" s="6" t="s">
        <v>45</v>
      </c>
      <c r="D19" s="7"/>
      <c r="E19" s="8" t="s">
        <v>26</v>
      </c>
      <c r="F19" s="8" t="s">
        <v>28</v>
      </c>
      <c r="G19" s="8" t="s">
        <v>38</v>
      </c>
      <c r="H19" s="10" t="s">
        <v>29</v>
      </c>
      <c r="I19" s="9" t="s">
        <v>37</v>
      </c>
      <c r="J19" s="11">
        <f>573.27446+168.06068+158.86486</f>
        <v>900.19999999999993</v>
      </c>
      <c r="K19" s="11">
        <v>890.9</v>
      </c>
      <c r="L19" s="11">
        <v>890.9</v>
      </c>
      <c r="M19" s="18" t="s">
        <v>90</v>
      </c>
      <c r="N19" s="24">
        <v>500</v>
      </c>
      <c r="O19" s="24">
        <v>500</v>
      </c>
      <c r="P19" s="24">
        <v>500</v>
      </c>
    </row>
    <row r="20" spans="1:16" ht="123" customHeight="1" x14ac:dyDescent="0.25">
      <c r="A20" s="4" t="s">
        <v>154</v>
      </c>
      <c r="B20" s="3" t="s">
        <v>155</v>
      </c>
      <c r="C20" s="3" t="s">
        <v>156</v>
      </c>
      <c r="D20" s="3"/>
      <c r="E20" s="8" t="s">
        <v>26</v>
      </c>
      <c r="F20" s="8" t="s">
        <v>157</v>
      </c>
      <c r="G20" s="8" t="s">
        <v>158</v>
      </c>
      <c r="H20" s="10" t="s">
        <v>98</v>
      </c>
      <c r="I20" s="9" t="s">
        <v>36</v>
      </c>
      <c r="J20" s="11">
        <v>143.19999999999999</v>
      </c>
      <c r="K20" s="11">
        <v>6.8</v>
      </c>
      <c r="L20" s="11">
        <v>6.8</v>
      </c>
      <c r="M20" s="3"/>
      <c r="N20" s="9"/>
      <c r="O20" s="9"/>
      <c r="P20" s="42"/>
    </row>
    <row r="22" spans="1:16" ht="15.75" customHeight="1" x14ac:dyDescent="0.25">
      <c r="A22" s="54" t="s">
        <v>100</v>
      </c>
      <c r="B22" s="55"/>
      <c r="C22" s="55"/>
      <c r="D22" s="55"/>
      <c r="E22" s="55"/>
      <c r="F22" s="55"/>
      <c r="G22" s="55"/>
      <c r="H22" s="55"/>
      <c r="I22" s="56"/>
      <c r="J22" s="11">
        <f>J9+J16</f>
        <v>42752.437210000004</v>
      </c>
      <c r="K22" s="11">
        <f>K9+K16</f>
        <v>37214.47</v>
      </c>
      <c r="L22" s="11">
        <f>L9+L16</f>
        <v>35429.47</v>
      </c>
      <c r="M22" s="21"/>
      <c r="N22" s="19"/>
      <c r="O22" s="19"/>
      <c r="P22" s="5"/>
    </row>
    <row r="23" spans="1:16" ht="15.75" customHeight="1" x14ac:dyDescent="0.25">
      <c r="A23" s="54" t="s">
        <v>103</v>
      </c>
      <c r="B23" s="55"/>
      <c r="C23" s="55"/>
      <c r="D23" s="55"/>
      <c r="E23" s="55"/>
      <c r="F23" s="55"/>
      <c r="G23" s="55"/>
      <c r="H23" s="55"/>
      <c r="I23" s="56"/>
      <c r="J23" s="11">
        <f>J17+J20</f>
        <v>6742.2</v>
      </c>
      <c r="K23" s="11">
        <f t="shared" ref="K23:L23" si="2">K17+K20</f>
        <v>5632.8</v>
      </c>
      <c r="L23" s="11">
        <f t="shared" si="2"/>
        <v>3847.8</v>
      </c>
      <c r="M23" s="21"/>
      <c r="N23" s="19"/>
      <c r="O23" s="19"/>
      <c r="P23" s="5"/>
    </row>
    <row r="24" spans="1:16" ht="15.75" customHeight="1" x14ac:dyDescent="0.25">
      <c r="A24" s="54" t="s">
        <v>101</v>
      </c>
      <c r="B24" s="55"/>
      <c r="C24" s="55"/>
      <c r="D24" s="55"/>
      <c r="E24" s="55"/>
      <c r="F24" s="55"/>
      <c r="G24" s="55"/>
      <c r="H24" s="55"/>
      <c r="I24" s="56"/>
      <c r="J24" s="11">
        <f>J19+J18+J13+J12</f>
        <v>2512.1999999999998</v>
      </c>
      <c r="K24" s="11">
        <f t="shared" ref="K24:L24" si="3">K19+K18+K13+K12</f>
        <v>2444.1</v>
      </c>
      <c r="L24" s="11">
        <f t="shared" si="3"/>
        <v>2444.1</v>
      </c>
      <c r="M24" s="21"/>
      <c r="N24" s="19"/>
      <c r="O24" s="19"/>
      <c r="P24" s="5"/>
    </row>
    <row r="25" spans="1:16" ht="17.25" customHeight="1" x14ac:dyDescent="0.25">
      <c r="A25" s="54" t="s">
        <v>102</v>
      </c>
      <c r="B25" s="55"/>
      <c r="C25" s="55"/>
      <c r="D25" s="55"/>
      <c r="E25" s="55"/>
      <c r="F25" s="55"/>
      <c r="G25" s="55"/>
      <c r="H25" s="55"/>
      <c r="I25" s="56"/>
      <c r="J25" s="11">
        <f>J9-J13-J12</f>
        <v>33498.037210000002</v>
      </c>
      <c r="K25" s="11">
        <f t="shared" ref="K25:L25" si="4">K9-K13-K12</f>
        <v>29137.57</v>
      </c>
      <c r="L25" s="11">
        <f t="shared" si="4"/>
        <v>29137.57</v>
      </c>
      <c r="M25" s="21"/>
      <c r="N25" s="19"/>
      <c r="O25" s="19"/>
      <c r="P25" s="5"/>
    </row>
    <row r="26" spans="1:16" ht="17.2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2"/>
      <c r="K26" s="32"/>
      <c r="L26" s="32"/>
      <c r="M26" s="33"/>
      <c r="N26" s="34"/>
      <c r="O26" s="34"/>
      <c r="P26" s="35"/>
    </row>
    <row r="27" spans="1:16" ht="15" customHeight="1" x14ac:dyDescent="0.25">
      <c r="A27" s="57" t="s">
        <v>135</v>
      </c>
      <c r="B27" s="57"/>
      <c r="C27" s="57"/>
      <c r="D27" s="57"/>
      <c r="E27" s="57"/>
      <c r="F27" s="57"/>
      <c r="G27" s="57"/>
      <c r="I27" s="58"/>
      <c r="J27" s="58"/>
      <c r="K27" s="58"/>
      <c r="M27" s="59" t="s">
        <v>134</v>
      </c>
      <c r="N27" s="59"/>
      <c r="O27" s="59"/>
    </row>
    <row r="28" spans="1:16" ht="15" customHeight="1" x14ac:dyDescent="0.25">
      <c r="A28" s="37"/>
      <c r="B28" s="37"/>
      <c r="C28" s="37"/>
      <c r="D28" s="37"/>
      <c r="E28" s="37"/>
      <c r="F28" s="37"/>
      <c r="G28" s="37"/>
      <c r="I28" s="40"/>
      <c r="J28" s="40"/>
      <c r="K28" s="40"/>
      <c r="M28" s="38"/>
      <c r="N28" s="38"/>
      <c r="O28" s="38"/>
    </row>
    <row r="29" spans="1:16" ht="15" customHeight="1" x14ac:dyDescent="0.25">
      <c r="A29" s="37"/>
      <c r="B29" s="37"/>
      <c r="C29" s="37"/>
      <c r="D29" s="37"/>
      <c r="E29" s="37"/>
      <c r="F29" s="37"/>
      <c r="G29" s="37"/>
      <c r="I29" s="40"/>
      <c r="J29" s="40"/>
      <c r="K29" s="40"/>
      <c r="M29" s="38"/>
      <c r="N29" s="38"/>
      <c r="O29" s="38"/>
    </row>
    <row r="30" spans="1:16" ht="266.25" customHeight="1" x14ac:dyDescent="0.25">
      <c r="A30" s="37"/>
      <c r="B30" s="37"/>
      <c r="C30" s="37"/>
      <c r="D30" s="37"/>
      <c r="E30" s="37"/>
      <c r="F30" s="37"/>
      <c r="G30" s="37"/>
      <c r="I30" s="40"/>
      <c r="J30" s="40"/>
      <c r="K30" s="40"/>
      <c r="M30" s="38"/>
      <c r="N30" s="38"/>
      <c r="O30" s="38"/>
    </row>
    <row r="31" spans="1:16" ht="8.2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  <c r="L31" s="32"/>
      <c r="M31" s="33"/>
      <c r="N31" s="34"/>
      <c r="O31" s="34"/>
      <c r="P31" s="35"/>
    </row>
    <row r="32" spans="1:16" x14ac:dyDescent="0.25">
      <c r="J32" s="25">
        <f>J25+'Пр 2'!J35+'Пр 3 '!J13</f>
        <v>100787.09273000002</v>
      </c>
      <c r="K32" s="25">
        <f>K25+'Пр 2'!K35+'Пр 3 '!K13</f>
        <v>87964.22</v>
      </c>
      <c r="L32" s="25">
        <f>L25+'Пр 2'!L35+'Пр 3 '!L13</f>
        <v>87964.22</v>
      </c>
      <c r="M32" s="22">
        <f>SUM(J32:L32)</f>
        <v>276715.53272999998</v>
      </c>
    </row>
    <row r="33" spans="7:13" x14ac:dyDescent="0.25">
      <c r="J33" s="26">
        <f>300+2875.6</f>
        <v>3175.6</v>
      </c>
      <c r="K33" s="26">
        <f t="shared" ref="K33:L33" si="5">300+2875.6</f>
        <v>3175.6</v>
      </c>
      <c r="L33" s="26">
        <f t="shared" si="5"/>
        <v>3175.6</v>
      </c>
    </row>
    <row r="34" spans="7:13" x14ac:dyDescent="0.25">
      <c r="J34" s="26">
        <f>5000+52</f>
        <v>5052</v>
      </c>
      <c r="K34" s="26">
        <v>5000</v>
      </c>
      <c r="L34" s="26">
        <v>5000</v>
      </c>
    </row>
    <row r="35" spans="7:13" x14ac:dyDescent="0.25">
      <c r="J35">
        <v>300</v>
      </c>
      <c r="K35">
        <v>300</v>
      </c>
      <c r="L35">
        <v>300</v>
      </c>
    </row>
    <row r="36" spans="7:13" x14ac:dyDescent="0.25">
      <c r="J36" s="26">
        <f>4602.5+812</f>
        <v>5414.5</v>
      </c>
      <c r="K36" s="26">
        <f t="shared" ref="K36:L36" si="6">4832.1+100</f>
        <v>4932.1000000000004</v>
      </c>
      <c r="L36" s="26">
        <f t="shared" si="6"/>
        <v>4932.1000000000004</v>
      </c>
    </row>
    <row r="37" spans="7:13" x14ac:dyDescent="0.25">
      <c r="J37" s="25">
        <f>SUM(J32:J36)</f>
        <v>114729.19273000002</v>
      </c>
      <c r="K37" s="25">
        <f t="shared" ref="K37:L37" si="7">SUM(K32:K36)</f>
        <v>101371.92000000001</v>
      </c>
      <c r="L37" s="25">
        <f t="shared" si="7"/>
        <v>101371.92000000001</v>
      </c>
    </row>
    <row r="39" spans="7:13" x14ac:dyDescent="0.25">
      <c r="G39" s="52" t="str">
        <f>A23</f>
        <v>в т.ч. федеральный бюджет</v>
      </c>
      <c r="H39" s="53"/>
      <c r="I39" s="53"/>
      <c r="J39" s="27">
        <f>J23</f>
        <v>6742.2</v>
      </c>
      <c r="K39" s="27">
        <f t="shared" ref="K39:L39" si="8">K23</f>
        <v>5632.8</v>
      </c>
      <c r="L39" s="27">
        <f t="shared" si="8"/>
        <v>3847.8</v>
      </c>
      <c r="M39" s="27">
        <f>SUM(J39:L39)</f>
        <v>16222.8</v>
      </c>
    </row>
    <row r="40" spans="7:13" x14ac:dyDescent="0.25">
      <c r="G40" s="52" t="str">
        <f>A24</f>
        <v>в т.ч. областной бюджет</v>
      </c>
      <c r="H40" s="53"/>
      <c r="I40" s="53"/>
      <c r="J40" s="27">
        <f>J24</f>
        <v>2512.1999999999998</v>
      </c>
      <c r="K40" s="27">
        <f t="shared" ref="K40:L40" si="9">K24</f>
        <v>2444.1</v>
      </c>
      <c r="L40" s="27">
        <f t="shared" si="9"/>
        <v>2444.1</v>
      </c>
      <c r="M40" s="27">
        <f t="shared" ref="M40:M41" si="10">SUM(J40:L40)</f>
        <v>7400.4</v>
      </c>
    </row>
    <row r="41" spans="7:13" x14ac:dyDescent="0.25">
      <c r="J41" s="22">
        <f>J32+J39+J40</f>
        <v>110041.49273000001</v>
      </c>
      <c r="K41" s="22">
        <f t="shared" ref="K41:L41" si="11">K32+K39+K40</f>
        <v>96041.12000000001</v>
      </c>
      <c r="L41" s="22">
        <f t="shared" si="11"/>
        <v>94256.12000000001</v>
      </c>
      <c r="M41" s="27">
        <f t="shared" si="10"/>
        <v>300338.73273000005</v>
      </c>
    </row>
    <row r="43" spans="7:13" x14ac:dyDescent="0.25">
      <c r="J43" s="27">
        <f>J25</f>
        <v>33498.037210000002</v>
      </c>
      <c r="K43" s="27">
        <f t="shared" ref="K43:L43" si="12">K25</f>
        <v>29137.57</v>
      </c>
      <c r="L43" s="27">
        <f t="shared" si="12"/>
        <v>29137.57</v>
      </c>
      <c r="M43" s="27">
        <f>SUM(J43:L43)</f>
        <v>91773.177209999994</v>
      </c>
    </row>
    <row r="44" spans="7:13" x14ac:dyDescent="0.25">
      <c r="J44">
        <f>'Пр 2'!J35</f>
        <v>57184.455060000008</v>
      </c>
      <c r="K44">
        <f>'Пр 2'!K35</f>
        <v>53563.049999999996</v>
      </c>
      <c r="L44">
        <f>'Пр 2'!L35</f>
        <v>53563.049999999996</v>
      </c>
      <c r="M44" s="27">
        <f t="shared" ref="M44:M47" si="13">SUM(J44:L44)</f>
        <v>164310.55505999998</v>
      </c>
    </row>
    <row r="45" spans="7:13" x14ac:dyDescent="0.25">
      <c r="J45" s="22">
        <f>'Пр 3 '!J13</f>
        <v>10104.60046</v>
      </c>
      <c r="K45" s="22">
        <f>'Пр 3 '!K13</f>
        <v>5263.6</v>
      </c>
      <c r="L45" s="22">
        <f>'Пр 3 '!L13</f>
        <v>5263.6</v>
      </c>
      <c r="M45" s="27">
        <f t="shared" si="13"/>
        <v>20631.800459999999</v>
      </c>
    </row>
    <row r="46" spans="7:13" x14ac:dyDescent="0.25">
      <c r="G46" s="52" t="s">
        <v>140</v>
      </c>
      <c r="H46" s="53"/>
      <c r="I46" s="53"/>
      <c r="J46" s="27">
        <f>SUM(J43:J45)</f>
        <v>100787.09273000002</v>
      </c>
      <c r="K46" s="27">
        <f t="shared" ref="K46:L46" si="14">SUM(K43:K45)</f>
        <v>87964.22</v>
      </c>
      <c r="L46" s="27">
        <f t="shared" si="14"/>
        <v>87964.22</v>
      </c>
      <c r="M46" s="27">
        <f t="shared" si="13"/>
        <v>276715.53272999998</v>
      </c>
    </row>
    <row r="47" spans="7:13" x14ac:dyDescent="0.25">
      <c r="G47" t="s">
        <v>141</v>
      </c>
      <c r="J47" s="27">
        <f>J39+J40+J46</f>
        <v>110041.49273000001</v>
      </c>
      <c r="K47" s="27">
        <f t="shared" ref="K47:L47" si="15">K39+K40+K46</f>
        <v>96041.12</v>
      </c>
      <c r="L47" s="27">
        <f t="shared" si="15"/>
        <v>94256.12</v>
      </c>
      <c r="M47" s="27">
        <f t="shared" si="13"/>
        <v>300338.73272999999</v>
      </c>
    </row>
    <row r="49" spans="10:10" x14ac:dyDescent="0.25">
      <c r="J49" s="22"/>
    </row>
  </sheetData>
  <mergeCells count="36">
    <mergeCell ref="A7:P7"/>
    <mergeCell ref="A8:P8"/>
    <mergeCell ref="M4:M6"/>
    <mergeCell ref="A4:A6"/>
    <mergeCell ref="B4:B6"/>
    <mergeCell ref="C4:C6"/>
    <mergeCell ref="D4:D6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M9:M12"/>
    <mergeCell ref="A15:P15"/>
    <mergeCell ref="G46:I46"/>
    <mergeCell ref="G39:I39"/>
    <mergeCell ref="G40:I40"/>
    <mergeCell ref="A22:I22"/>
    <mergeCell ref="A23:I23"/>
    <mergeCell ref="A24:I24"/>
    <mergeCell ref="A25:I25"/>
    <mergeCell ref="A27:G27"/>
    <mergeCell ref="I27:K27"/>
    <mergeCell ref="M27:O27"/>
    <mergeCell ref="N9:N11"/>
    <mergeCell ref="O9:O11"/>
    <mergeCell ref="P9:P11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K27" sqref="K27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2" t="s">
        <v>137</v>
      </c>
      <c r="L1" s="62"/>
      <c r="M1" s="62"/>
      <c r="N1" s="62"/>
      <c r="O1" s="62"/>
      <c r="P1" s="62"/>
    </row>
    <row r="2" spans="1:17" ht="35.25" customHeigh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7.5" customHeight="1" x14ac:dyDescent="0.25"/>
    <row r="4" spans="1:17" ht="33" customHeight="1" x14ac:dyDescent="0.25">
      <c r="A4" s="63" t="s">
        <v>4</v>
      </c>
      <c r="B4" s="63" t="s">
        <v>5</v>
      </c>
      <c r="C4" s="63" t="s">
        <v>6</v>
      </c>
      <c r="D4" s="63" t="s">
        <v>7</v>
      </c>
      <c r="E4" s="63" t="s">
        <v>8</v>
      </c>
      <c r="F4" s="63"/>
      <c r="G4" s="63"/>
      <c r="H4" s="63"/>
      <c r="I4" s="65" t="s">
        <v>9</v>
      </c>
      <c r="J4" s="63" t="s">
        <v>10</v>
      </c>
      <c r="K4" s="63"/>
      <c r="L4" s="63"/>
      <c r="M4" s="63" t="s">
        <v>11</v>
      </c>
      <c r="N4" s="63">
        <v>2018</v>
      </c>
      <c r="O4" s="63">
        <v>2019</v>
      </c>
      <c r="P4" s="63">
        <v>2020</v>
      </c>
    </row>
    <row r="5" spans="1:17" x14ac:dyDescent="0.25">
      <c r="A5" s="63"/>
      <c r="B5" s="63"/>
      <c r="C5" s="63"/>
      <c r="D5" s="63"/>
      <c r="E5" s="63" t="s">
        <v>12</v>
      </c>
      <c r="F5" s="2" t="s">
        <v>13</v>
      </c>
      <c r="G5" s="63" t="s">
        <v>15</v>
      </c>
      <c r="H5" s="63" t="s">
        <v>16</v>
      </c>
      <c r="I5" s="66"/>
      <c r="J5" s="63">
        <v>2018</v>
      </c>
      <c r="K5" s="63">
        <v>2019</v>
      </c>
      <c r="L5" s="63">
        <v>2020</v>
      </c>
      <c r="M5" s="63"/>
      <c r="N5" s="63"/>
      <c r="O5" s="63"/>
      <c r="P5" s="63"/>
    </row>
    <row r="6" spans="1:17" x14ac:dyDescent="0.25">
      <c r="A6" s="63"/>
      <c r="B6" s="63"/>
      <c r="C6" s="63"/>
      <c r="D6" s="63"/>
      <c r="E6" s="63"/>
      <c r="F6" s="2" t="s">
        <v>14</v>
      </c>
      <c r="G6" s="63"/>
      <c r="H6" s="63"/>
      <c r="I6" s="67"/>
      <c r="J6" s="63"/>
      <c r="K6" s="63"/>
      <c r="L6" s="63"/>
      <c r="M6" s="63"/>
      <c r="N6" s="63"/>
      <c r="O6" s="63"/>
      <c r="P6" s="63"/>
    </row>
    <row r="7" spans="1:17" ht="28.5" customHeight="1" x14ac:dyDescent="0.25">
      <c r="A7" s="51" t="s">
        <v>88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ht="15" customHeight="1" x14ac:dyDescent="0.25">
      <c r="A8" s="51" t="s">
        <v>82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20772.973569999998</v>
      </c>
      <c r="K9" s="17">
        <f t="shared" ref="K9:L9" si="0">K10+K14</f>
        <v>19280.099999999999</v>
      </c>
      <c r="L9" s="17">
        <f t="shared" si="0"/>
        <v>19280.099999999999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9">
        <f>SUM(J11:J13)</f>
        <v>17593.65683</v>
      </c>
      <c r="K10" s="39">
        <f t="shared" ref="K10:L10" si="1">SUM(K11:K13)</f>
        <v>16533.599999999999</v>
      </c>
      <c r="L10" s="39">
        <f t="shared" si="1"/>
        <v>16533.599999999999</v>
      </c>
      <c r="M10" s="3"/>
      <c r="N10" s="9"/>
      <c r="O10" s="9"/>
      <c r="P10" s="9"/>
      <c r="Q10" s="22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9">
        <f>6927.78624+21.96833+2060.35847</f>
        <v>9010.1130400000002</v>
      </c>
      <c r="K11" s="39">
        <f>5628+10+5+30+1698.4</f>
        <v>7371.4</v>
      </c>
      <c r="L11" s="39">
        <f>5628+10+5+30+1698.4</f>
        <v>7371.4</v>
      </c>
      <c r="M11" s="3"/>
      <c r="N11" s="9"/>
      <c r="O11" s="9"/>
      <c r="P11" s="9"/>
      <c r="Q11" s="22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9">
        <v>8045.9821199999997</v>
      </c>
      <c r="K12" s="39">
        <v>8652.2000000000007</v>
      </c>
      <c r="L12" s="39">
        <v>8652.2000000000007</v>
      </c>
      <c r="M12" s="3"/>
      <c r="N12" s="9"/>
      <c r="O12" s="9"/>
      <c r="P12" s="9"/>
      <c r="Q12" s="22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9">
        <f>438.75181+79.151+19.65886</f>
        <v>537.56166999999994</v>
      </c>
      <c r="K13" s="39">
        <f>430+80</f>
        <v>510</v>
      </c>
      <c r="L13" s="39">
        <f>430+80</f>
        <v>510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9">
        <f>SUM(J15:J16)</f>
        <v>3179.3167399999998</v>
      </c>
      <c r="K14" s="39">
        <f t="shared" ref="K14:L14" si="2">SUM(K15:K16)</f>
        <v>2746.5</v>
      </c>
      <c r="L14" s="39">
        <f t="shared" si="2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9">
        <f>2290.12477+0.04032+681.98001</f>
        <v>2972.1450999999997</v>
      </c>
      <c r="K15" s="39">
        <f t="shared" ref="K15:L15" si="3">1907.6+1+576.1</f>
        <v>2484.6999999999998</v>
      </c>
      <c r="L15" s="39">
        <f t="shared" si="3"/>
        <v>2484.6999999999998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9">
        <v>207.17164</v>
      </c>
      <c r="K16" s="39">
        <f t="shared" ref="K16:L16" si="4">60+35+166.8</f>
        <v>261.8</v>
      </c>
      <c r="L16" s="39">
        <f t="shared" si="4"/>
        <v>261.8</v>
      </c>
      <c r="M16" s="3"/>
      <c r="N16" s="9"/>
      <c r="O16" s="9"/>
      <c r="P16" s="9"/>
    </row>
    <row r="17" spans="1:16" ht="19.5" customHeight="1" x14ac:dyDescent="0.25">
      <c r="A17" s="51" t="s">
        <v>83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749.63140999999996</v>
      </c>
      <c r="K18" s="17">
        <f>SUM(K19:K20)</f>
        <v>762.7</v>
      </c>
      <c r="L18" s="17">
        <f>SUM(L19:L20)</f>
        <v>762.7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f>569.63141</f>
        <v>569.63140999999996</v>
      </c>
      <c r="K19" s="11">
        <f t="shared" ref="K19" si="5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51" t="s">
        <v>84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J23+J28+J30+J29+J27</f>
        <v>35171.850080000004</v>
      </c>
      <c r="K22" s="17">
        <f t="shared" ref="K22:L22" si="6">K23+K28+K30+K29+K27</f>
        <v>33030.25</v>
      </c>
      <c r="L22" s="17">
        <f t="shared" si="6"/>
        <v>33030.25</v>
      </c>
      <c r="M22" s="60" t="s">
        <v>121</v>
      </c>
      <c r="N22" s="68">
        <v>448</v>
      </c>
      <c r="O22" s="68">
        <v>448</v>
      </c>
      <c r="P22" s="68">
        <v>448</v>
      </c>
    </row>
    <row r="23" spans="1:16" ht="84.75" customHeight="1" x14ac:dyDescent="0.25">
      <c r="A23" s="4" t="s">
        <v>51</v>
      </c>
      <c r="B23" s="3" t="s">
        <v>146</v>
      </c>
      <c r="C23" s="3" t="s">
        <v>147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32185.842789999999</v>
      </c>
      <c r="K23" s="11">
        <f t="shared" ref="K23:L23" si="7">SUM(K24:K26)</f>
        <v>29655.65</v>
      </c>
      <c r="L23" s="11">
        <f t="shared" si="7"/>
        <v>29655.65</v>
      </c>
      <c r="M23" s="61"/>
      <c r="N23" s="69"/>
      <c r="O23" s="69"/>
      <c r="P23" s="69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f>22906.23788+6.36152+6782.44339</f>
        <v>29695.04279</v>
      </c>
      <c r="K24" s="11">
        <f t="shared" ref="K24:L24" si="8">11794.5+3561.9+9386.6+2834.7+4.2</f>
        <v>27581.9</v>
      </c>
      <c r="L24" s="11">
        <f t="shared" si="8"/>
        <v>27581.9</v>
      </c>
      <c r="M24" s="61"/>
      <c r="N24" s="69"/>
      <c r="O24" s="69"/>
      <c r="P24" s="69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2482.395</v>
      </c>
      <c r="K25" s="11">
        <f t="shared" ref="K25:L25" si="9">150.5+6+50+100+150+157+952.25+286+2+105+95</f>
        <v>2053.75</v>
      </c>
      <c r="L25" s="11">
        <f t="shared" si="9"/>
        <v>2053.75</v>
      </c>
      <c r="M25" s="61"/>
      <c r="N25" s="69"/>
      <c r="O25" s="69"/>
      <c r="P25" s="69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8.4049999999999994</v>
      </c>
      <c r="K26" s="11">
        <v>20</v>
      </c>
      <c r="L26" s="11">
        <v>20</v>
      </c>
      <c r="M26" s="61"/>
      <c r="N26" s="69"/>
      <c r="O26" s="69"/>
      <c r="P26" s="69"/>
    </row>
    <row r="27" spans="1:16" ht="192.75" customHeight="1" x14ac:dyDescent="0.25">
      <c r="A27" s="4" t="s">
        <v>52</v>
      </c>
      <c r="B27" s="3" t="s">
        <v>159</v>
      </c>
      <c r="C27" s="3" t="s">
        <v>44</v>
      </c>
      <c r="D27" s="3"/>
      <c r="E27" s="8" t="s">
        <v>26</v>
      </c>
      <c r="F27" s="8" t="s">
        <v>39</v>
      </c>
      <c r="G27" s="8" t="s">
        <v>160</v>
      </c>
      <c r="H27" s="10" t="s">
        <v>161</v>
      </c>
      <c r="I27" s="9" t="s">
        <v>30</v>
      </c>
      <c r="J27" s="44">
        <f>412.45446+90</f>
        <v>502.45445999999998</v>
      </c>
      <c r="K27" s="11"/>
      <c r="L27" s="11"/>
      <c r="M27" s="61"/>
      <c r="N27" s="69"/>
      <c r="O27" s="69"/>
      <c r="P27" s="69"/>
    </row>
    <row r="28" spans="1:16" ht="117.75" customHeight="1" x14ac:dyDescent="0.25">
      <c r="A28" s="4" t="s">
        <v>142</v>
      </c>
      <c r="B28" s="3" t="s">
        <v>53</v>
      </c>
      <c r="C28" s="6" t="s">
        <v>96</v>
      </c>
      <c r="D28" s="7"/>
      <c r="E28" s="8" t="s">
        <v>26</v>
      </c>
      <c r="F28" s="8" t="s">
        <v>39</v>
      </c>
      <c r="G28" s="8" t="s">
        <v>69</v>
      </c>
      <c r="H28" s="10" t="s">
        <v>110</v>
      </c>
      <c r="I28" s="9" t="s">
        <v>30</v>
      </c>
      <c r="J28" s="11">
        <v>499</v>
      </c>
      <c r="K28" s="11">
        <v>499</v>
      </c>
      <c r="L28" s="11">
        <v>499</v>
      </c>
      <c r="M28" s="61"/>
      <c r="N28" s="69"/>
      <c r="O28" s="69"/>
      <c r="P28" s="69"/>
    </row>
    <row r="29" spans="1:16" ht="27.75" customHeight="1" x14ac:dyDescent="0.25">
      <c r="A29" s="4" t="s">
        <v>162</v>
      </c>
      <c r="B29" s="3" t="s">
        <v>165</v>
      </c>
      <c r="C29" s="6" t="s">
        <v>46</v>
      </c>
      <c r="D29" s="7"/>
      <c r="E29" s="8" t="s">
        <v>26</v>
      </c>
      <c r="F29" s="8" t="s">
        <v>39</v>
      </c>
      <c r="G29" s="8" t="s">
        <v>164</v>
      </c>
      <c r="H29" s="10" t="s">
        <v>163</v>
      </c>
      <c r="I29" s="9" t="s">
        <v>30</v>
      </c>
      <c r="J29" s="11">
        <v>82.8</v>
      </c>
      <c r="K29" s="11"/>
      <c r="L29" s="11"/>
      <c r="M29" s="73"/>
      <c r="N29" s="70"/>
      <c r="O29" s="70"/>
      <c r="P29" s="70"/>
    </row>
    <row r="30" spans="1:16" ht="169.5" customHeight="1" x14ac:dyDescent="0.25">
      <c r="A30" s="4" t="s">
        <v>173</v>
      </c>
      <c r="B30" s="3" t="s">
        <v>171</v>
      </c>
      <c r="C30" s="6" t="s">
        <v>143</v>
      </c>
      <c r="D30" s="7"/>
      <c r="E30" s="8" t="s">
        <v>26</v>
      </c>
      <c r="F30" s="8" t="s">
        <v>144</v>
      </c>
      <c r="G30" s="8" t="s">
        <v>68</v>
      </c>
      <c r="H30" s="10" t="s">
        <v>111</v>
      </c>
      <c r="I30" s="9" t="s">
        <v>30</v>
      </c>
      <c r="J30" s="11">
        <v>1901.7528299999999</v>
      </c>
      <c r="K30" s="11">
        <v>2875.6</v>
      </c>
      <c r="L30" s="11">
        <v>2875.6</v>
      </c>
      <c r="M30" s="47" t="s">
        <v>170</v>
      </c>
      <c r="N30" s="46">
        <v>48</v>
      </c>
      <c r="O30" s="46">
        <v>48</v>
      </c>
      <c r="P30" s="46">
        <v>48</v>
      </c>
    </row>
    <row r="31" spans="1:16" ht="18.75" customHeight="1" x14ac:dyDescent="0.25">
      <c r="A31" s="51" t="s">
        <v>85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65.25" customHeight="1" x14ac:dyDescent="0.25">
      <c r="A32" s="13" t="s">
        <v>54</v>
      </c>
      <c r="B32" s="13" t="s">
        <v>109</v>
      </c>
      <c r="C32" s="13" t="s">
        <v>95</v>
      </c>
      <c r="D32" s="13"/>
      <c r="E32" s="14" t="s">
        <v>26</v>
      </c>
      <c r="F32" s="14" t="s">
        <v>70</v>
      </c>
      <c r="G32" s="14" t="s">
        <v>72</v>
      </c>
      <c r="H32" s="15" t="s">
        <v>29</v>
      </c>
      <c r="I32" s="16" t="s">
        <v>30</v>
      </c>
      <c r="J32" s="17">
        <f>J33</f>
        <v>490</v>
      </c>
      <c r="K32" s="17">
        <f t="shared" ref="K32:L32" si="10">K33</f>
        <v>490</v>
      </c>
      <c r="L32" s="17">
        <f t="shared" si="10"/>
        <v>490</v>
      </c>
      <c r="M32" s="71" t="s">
        <v>94</v>
      </c>
      <c r="N32" s="16">
        <v>85</v>
      </c>
      <c r="O32" s="16">
        <v>85</v>
      </c>
      <c r="P32" s="16">
        <v>85</v>
      </c>
    </row>
    <row r="33" spans="1:16" ht="65.25" customHeight="1" x14ac:dyDescent="0.25">
      <c r="A33" s="4" t="s">
        <v>55</v>
      </c>
      <c r="B33" s="3" t="s">
        <v>56</v>
      </c>
      <c r="C33" s="3" t="s">
        <v>95</v>
      </c>
      <c r="D33" s="3"/>
      <c r="E33" s="8" t="s">
        <v>26</v>
      </c>
      <c r="F33" s="8" t="s">
        <v>71</v>
      </c>
      <c r="G33" s="8" t="s">
        <v>73</v>
      </c>
      <c r="H33" s="10" t="s">
        <v>110</v>
      </c>
      <c r="I33" s="9" t="s">
        <v>30</v>
      </c>
      <c r="J33" s="11">
        <v>490</v>
      </c>
      <c r="K33" s="11">
        <v>490</v>
      </c>
      <c r="L33" s="11">
        <v>490</v>
      </c>
      <c r="M33" s="72"/>
      <c r="N33" s="3"/>
      <c r="O33" s="3"/>
      <c r="P33" s="5"/>
    </row>
    <row r="34" spans="1:16" ht="15.75" customHeight="1" x14ac:dyDescent="0.25">
      <c r="A34" s="54" t="s">
        <v>100</v>
      </c>
      <c r="B34" s="55"/>
      <c r="C34" s="55"/>
      <c r="D34" s="55"/>
      <c r="E34" s="55"/>
      <c r="F34" s="55"/>
      <c r="G34" s="55"/>
      <c r="H34" s="55"/>
      <c r="I34" s="56"/>
      <c r="J34" s="11">
        <f>J32+J22+J18+J9</f>
        <v>57184.455060000008</v>
      </c>
      <c r="K34" s="11">
        <f>K32+K22+K18+K9</f>
        <v>53563.049999999996</v>
      </c>
      <c r="L34" s="11">
        <f>L32+L22+L18+L9</f>
        <v>53563.049999999996</v>
      </c>
      <c r="M34" s="21"/>
      <c r="N34" s="19"/>
      <c r="O34" s="19"/>
      <c r="P34" s="5"/>
    </row>
    <row r="35" spans="1:16" ht="15.75" customHeight="1" x14ac:dyDescent="0.25">
      <c r="A35" s="54" t="s">
        <v>102</v>
      </c>
      <c r="B35" s="55"/>
      <c r="C35" s="55"/>
      <c r="D35" s="55"/>
      <c r="E35" s="55"/>
      <c r="F35" s="55"/>
      <c r="G35" s="55"/>
      <c r="H35" s="55"/>
      <c r="I35" s="56"/>
      <c r="J35" s="11">
        <f>J34</f>
        <v>57184.455060000008</v>
      </c>
      <c r="K35" s="11">
        <f t="shared" ref="K35:L35" si="11">K34</f>
        <v>53563.049999999996</v>
      </c>
      <c r="L35" s="11">
        <f t="shared" si="11"/>
        <v>53563.049999999996</v>
      </c>
      <c r="M35" s="21"/>
      <c r="N35" s="19"/>
      <c r="O35" s="19"/>
      <c r="P35" s="5"/>
    </row>
    <row r="37" spans="1:16" ht="15" customHeight="1" x14ac:dyDescent="0.25">
      <c r="A37" s="57" t="s">
        <v>135</v>
      </c>
      <c r="B37" s="57"/>
      <c r="C37" s="57"/>
      <c r="D37" s="57"/>
      <c r="E37" s="57"/>
      <c r="F37" s="57"/>
      <c r="G37" s="57"/>
      <c r="I37" s="58"/>
      <c r="J37" s="58"/>
      <c r="K37" s="58"/>
      <c r="M37" s="59" t="s">
        <v>134</v>
      </c>
      <c r="N37" s="59"/>
      <c r="O37" s="59"/>
    </row>
  </sheetData>
  <mergeCells count="34">
    <mergeCell ref="P22:P29"/>
    <mergeCell ref="M37:O37"/>
    <mergeCell ref="A21:P21"/>
    <mergeCell ref="A7:P7"/>
    <mergeCell ref="A8:P8"/>
    <mergeCell ref="A17:P17"/>
    <mergeCell ref="A31:P31"/>
    <mergeCell ref="M32:M33"/>
    <mergeCell ref="A34:I34"/>
    <mergeCell ref="A35:I35"/>
    <mergeCell ref="M22:M29"/>
    <mergeCell ref="N22:N29"/>
    <mergeCell ref="O22:O29"/>
    <mergeCell ref="J5:J6"/>
    <mergeCell ref="K5:K6"/>
    <mergeCell ref="L5:L6"/>
    <mergeCell ref="A37:G37"/>
    <mergeCell ref="I37:K37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32" bottom="0.3" header="0.28999999999999998" footer="0.2800000000000000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J12" sqref="J12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4" t="s">
        <v>138</v>
      </c>
      <c r="K1" s="74"/>
      <c r="L1" s="74"/>
      <c r="M1" s="74"/>
      <c r="N1" s="74"/>
      <c r="O1" s="74"/>
      <c r="P1" s="74"/>
    </row>
    <row r="2" spans="1:17" ht="33" customHeight="1" x14ac:dyDescent="0.2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3" hidden="1" customHeight="1" x14ac:dyDescent="0.25"/>
    <row r="4" spans="1:17" ht="33" customHeight="1" x14ac:dyDescent="0.25">
      <c r="A4" s="63" t="s">
        <v>4</v>
      </c>
      <c r="B4" s="63" t="s">
        <v>5</v>
      </c>
      <c r="C4" s="63" t="s">
        <v>6</v>
      </c>
      <c r="D4" s="63" t="s">
        <v>7</v>
      </c>
      <c r="E4" s="63" t="s">
        <v>8</v>
      </c>
      <c r="F4" s="63"/>
      <c r="G4" s="63"/>
      <c r="H4" s="63"/>
      <c r="I4" s="65" t="s">
        <v>9</v>
      </c>
      <c r="J4" s="63" t="s">
        <v>10</v>
      </c>
      <c r="K4" s="63"/>
      <c r="L4" s="63"/>
      <c r="M4" s="63" t="s">
        <v>11</v>
      </c>
      <c r="N4" s="63">
        <v>2018</v>
      </c>
      <c r="O4" s="63">
        <v>2019</v>
      </c>
      <c r="P4" s="63">
        <v>2020</v>
      </c>
    </row>
    <row r="5" spans="1:17" x14ac:dyDescent="0.25">
      <c r="A5" s="63"/>
      <c r="B5" s="63"/>
      <c r="C5" s="63"/>
      <c r="D5" s="63"/>
      <c r="E5" s="63" t="s">
        <v>12</v>
      </c>
      <c r="F5" s="20" t="s">
        <v>13</v>
      </c>
      <c r="G5" s="63" t="s">
        <v>15</v>
      </c>
      <c r="H5" s="63" t="s">
        <v>16</v>
      </c>
      <c r="I5" s="66"/>
      <c r="J5" s="63">
        <v>2018</v>
      </c>
      <c r="K5" s="63">
        <v>2019</v>
      </c>
      <c r="L5" s="63">
        <v>2020</v>
      </c>
      <c r="M5" s="63"/>
      <c r="N5" s="63"/>
      <c r="O5" s="63"/>
      <c r="P5" s="63"/>
    </row>
    <row r="6" spans="1:17" x14ac:dyDescent="0.25">
      <c r="A6" s="63"/>
      <c r="B6" s="63"/>
      <c r="C6" s="63"/>
      <c r="D6" s="63"/>
      <c r="E6" s="63"/>
      <c r="F6" s="20" t="s">
        <v>14</v>
      </c>
      <c r="G6" s="63"/>
      <c r="H6" s="63"/>
      <c r="I6" s="67"/>
      <c r="J6" s="63"/>
      <c r="K6" s="63"/>
      <c r="L6" s="63"/>
      <c r="M6" s="63"/>
      <c r="N6" s="63"/>
      <c r="O6" s="63"/>
      <c r="P6" s="63"/>
    </row>
    <row r="7" spans="1:17" ht="26.25" customHeight="1" x14ac:dyDescent="0.25">
      <c r="A7" s="51" t="s">
        <v>87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7" ht="15" customHeight="1" x14ac:dyDescent="0.25">
      <c r="A8" s="51" t="s">
        <v>86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10104.60046</v>
      </c>
      <c r="K9" s="17">
        <f t="shared" ref="K9:L9" si="0">K10+K11</f>
        <v>5263.6</v>
      </c>
      <c r="L9" s="17">
        <f t="shared" si="0"/>
        <v>5263.6</v>
      </c>
      <c r="M9" s="71" t="s">
        <v>114</v>
      </c>
      <c r="N9" s="13">
        <v>120</v>
      </c>
      <c r="O9" s="13">
        <v>120</v>
      </c>
      <c r="P9" s="13">
        <v>120</v>
      </c>
      <c r="Q9" s="22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f>1360.37292+5570</f>
        <v>6930.3729199999998</v>
      </c>
      <c r="K10" s="11">
        <f>1350.4+60</f>
        <v>1410.4</v>
      </c>
      <c r="L10" s="11">
        <f>1350.4+60</f>
        <v>1410.4</v>
      </c>
      <c r="M10" s="75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f>3174.22754</f>
        <v>3174.2275399999999</v>
      </c>
      <c r="K11" s="11">
        <v>3853.2</v>
      </c>
      <c r="L11" s="11">
        <v>3853.2</v>
      </c>
      <c r="M11" s="72"/>
      <c r="N11" s="9"/>
      <c r="O11" s="9"/>
      <c r="P11" s="9"/>
    </row>
    <row r="12" spans="1:17" ht="15.75" customHeight="1" x14ac:dyDescent="0.25">
      <c r="A12" s="54" t="s">
        <v>100</v>
      </c>
      <c r="B12" s="55"/>
      <c r="C12" s="55"/>
      <c r="D12" s="55"/>
      <c r="E12" s="55"/>
      <c r="F12" s="55"/>
      <c r="G12" s="55"/>
      <c r="H12" s="55"/>
      <c r="I12" s="56"/>
      <c r="J12" s="11">
        <f>J9</f>
        <v>10104.60046</v>
      </c>
      <c r="K12" s="11">
        <f t="shared" ref="K12:L12" si="1">K9</f>
        <v>5263.6</v>
      </c>
      <c r="L12" s="11">
        <f t="shared" si="1"/>
        <v>5263.6</v>
      </c>
      <c r="M12" s="21"/>
      <c r="N12" s="19"/>
      <c r="O12" s="19"/>
      <c r="P12" s="5"/>
    </row>
    <row r="13" spans="1:17" ht="15.75" customHeight="1" x14ac:dyDescent="0.25">
      <c r="A13" s="54" t="s">
        <v>102</v>
      </c>
      <c r="B13" s="55"/>
      <c r="C13" s="55"/>
      <c r="D13" s="55"/>
      <c r="E13" s="55"/>
      <c r="F13" s="55"/>
      <c r="G13" s="55"/>
      <c r="H13" s="55"/>
      <c r="I13" s="56"/>
      <c r="J13" s="11">
        <f>J12</f>
        <v>10104.60046</v>
      </c>
      <c r="K13" s="11">
        <f t="shared" ref="K13:L13" si="2">K12</f>
        <v>5263.6</v>
      </c>
      <c r="L13" s="11">
        <f t="shared" si="2"/>
        <v>5263.6</v>
      </c>
      <c r="M13" s="21"/>
      <c r="N13" s="19"/>
      <c r="O13" s="19"/>
      <c r="P13" s="5"/>
    </row>
    <row r="16" spans="1:17" ht="15" customHeight="1" x14ac:dyDescent="0.25">
      <c r="A16" s="57" t="s">
        <v>135</v>
      </c>
      <c r="B16" s="57"/>
      <c r="C16" s="57"/>
      <c r="D16" s="57"/>
      <c r="E16" s="57"/>
      <c r="F16" s="57"/>
      <c r="G16" s="57"/>
      <c r="I16" s="58"/>
      <c r="J16" s="58"/>
      <c r="K16" s="58"/>
      <c r="M16" s="59" t="s">
        <v>134</v>
      </c>
      <c r="N16" s="59"/>
      <c r="O16" s="59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10" sqref="E10:G10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4" t="s">
        <v>139</v>
      </c>
      <c r="I1" s="74"/>
      <c r="J1" s="74"/>
      <c r="K1" s="74"/>
      <c r="L1" s="74"/>
      <c r="M1" s="74"/>
      <c r="N1" s="74"/>
      <c r="O1" s="12"/>
      <c r="P1" s="12"/>
    </row>
    <row r="2" spans="1:16" ht="15.75" x14ac:dyDescent="0.25">
      <c r="A2" s="28"/>
    </row>
    <row r="3" spans="1:16" ht="15.75" x14ac:dyDescent="0.25">
      <c r="A3" s="87" t="s">
        <v>123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6" ht="58.5" customHeight="1" x14ac:dyDescent="0.25">
      <c r="A4" s="91" t="s">
        <v>172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6" ht="25.5" customHeight="1" x14ac:dyDescent="0.25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ht="45.75" customHeight="1" x14ac:dyDescent="0.25">
      <c r="A6" s="85" t="s">
        <v>124</v>
      </c>
      <c r="B6" s="85"/>
      <c r="C6" s="85"/>
      <c r="D6" s="85"/>
      <c r="E6" s="85" t="s">
        <v>125</v>
      </c>
      <c r="F6" s="85"/>
      <c r="G6" s="85"/>
      <c r="H6" s="85" t="s">
        <v>126</v>
      </c>
      <c r="I6" s="85" t="s">
        <v>127</v>
      </c>
      <c r="J6" s="84"/>
      <c r="K6" s="84"/>
      <c r="L6" s="84"/>
      <c r="M6" s="84"/>
      <c r="N6" s="84"/>
    </row>
    <row r="7" spans="1:16" ht="25.5" customHeight="1" x14ac:dyDescent="0.25">
      <c r="A7" s="85"/>
      <c r="B7" s="85"/>
      <c r="C7" s="85"/>
      <c r="D7" s="85"/>
      <c r="E7" s="85"/>
      <c r="F7" s="85"/>
      <c r="G7" s="85"/>
      <c r="H7" s="85"/>
      <c r="I7" s="89">
        <v>2018</v>
      </c>
      <c r="J7" s="90"/>
      <c r="K7" s="89">
        <v>2019</v>
      </c>
      <c r="L7" s="90"/>
      <c r="M7" s="84">
        <v>2020</v>
      </c>
      <c r="N7" s="84"/>
    </row>
    <row r="8" spans="1:16" ht="38.25" customHeight="1" x14ac:dyDescent="0.25">
      <c r="A8" s="76" t="s">
        <v>145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6" ht="36" customHeight="1" x14ac:dyDescent="0.25">
      <c r="A9" s="77" t="s">
        <v>166</v>
      </c>
      <c r="B9" s="78"/>
      <c r="C9" s="78"/>
      <c r="D9" s="79"/>
      <c r="E9" s="80" t="s">
        <v>168</v>
      </c>
      <c r="F9" s="81"/>
      <c r="G9" s="82"/>
      <c r="H9" s="43" t="s">
        <v>128</v>
      </c>
      <c r="I9" s="83">
        <v>10000</v>
      </c>
      <c r="J9" s="83"/>
      <c r="K9" s="83">
        <v>10000</v>
      </c>
      <c r="L9" s="83"/>
      <c r="M9" s="83">
        <v>10000</v>
      </c>
      <c r="N9" s="83"/>
    </row>
    <row r="10" spans="1:16" ht="36" customHeight="1" x14ac:dyDescent="0.25">
      <c r="A10" s="77" t="s">
        <v>167</v>
      </c>
      <c r="B10" s="78"/>
      <c r="C10" s="78"/>
      <c r="D10" s="79"/>
      <c r="E10" s="80" t="s">
        <v>169</v>
      </c>
      <c r="F10" s="81"/>
      <c r="G10" s="82"/>
      <c r="H10" s="36" t="s">
        <v>128</v>
      </c>
      <c r="I10" s="83">
        <v>48</v>
      </c>
      <c r="J10" s="83"/>
      <c r="K10" s="83">
        <v>48</v>
      </c>
      <c r="L10" s="83"/>
      <c r="M10" s="83">
        <v>48</v>
      </c>
      <c r="N10" s="83"/>
    </row>
    <row r="11" spans="1:16" ht="26.25" customHeight="1" x14ac:dyDescent="0.25">
      <c r="A11" s="76" t="s">
        <v>122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6" ht="36" customHeight="1" x14ac:dyDescent="0.25">
      <c r="A12" s="77" t="s">
        <v>132</v>
      </c>
      <c r="B12" s="78"/>
      <c r="C12" s="78"/>
      <c r="D12" s="79"/>
      <c r="E12" s="77" t="s">
        <v>129</v>
      </c>
      <c r="F12" s="78"/>
      <c r="G12" s="79"/>
      <c r="H12" s="29" t="s">
        <v>128</v>
      </c>
      <c r="I12" s="84">
        <v>1690</v>
      </c>
      <c r="J12" s="84"/>
      <c r="K12" s="84">
        <v>1690</v>
      </c>
      <c r="L12" s="84"/>
      <c r="M12" s="84">
        <v>1690</v>
      </c>
      <c r="N12" s="84"/>
    </row>
    <row r="13" spans="1:16" ht="36" customHeight="1" x14ac:dyDescent="0.25">
      <c r="A13" s="77" t="s">
        <v>133</v>
      </c>
      <c r="B13" s="78"/>
      <c r="C13" s="78"/>
      <c r="D13" s="79"/>
      <c r="E13" s="77" t="s">
        <v>130</v>
      </c>
      <c r="F13" s="78"/>
      <c r="G13" s="79"/>
      <c r="H13" s="29" t="s">
        <v>131</v>
      </c>
      <c r="I13" s="84">
        <v>120</v>
      </c>
      <c r="J13" s="84"/>
      <c r="K13" s="84">
        <v>120</v>
      </c>
      <c r="L13" s="84"/>
      <c r="M13" s="84">
        <v>120</v>
      </c>
      <c r="N13" s="84"/>
    </row>
    <row r="15" spans="1:16" ht="15" customHeight="1" x14ac:dyDescent="0.25">
      <c r="A15" s="86" t="s">
        <v>135</v>
      </c>
      <c r="B15" s="86"/>
      <c r="C15" s="86"/>
      <c r="D15" s="86"/>
      <c r="E15" s="86"/>
      <c r="F15" s="86"/>
      <c r="G15" s="86"/>
      <c r="H15" s="58"/>
      <c r="I15" s="58"/>
      <c r="J15" s="58"/>
      <c r="K15" s="59" t="s">
        <v>134</v>
      </c>
      <c r="L15" s="59"/>
      <c r="M15" s="59"/>
      <c r="N15" s="59"/>
      <c r="O15" s="30"/>
    </row>
  </sheetData>
  <mergeCells count="36">
    <mergeCell ref="H1:N1"/>
    <mergeCell ref="A6:D7"/>
    <mergeCell ref="A15:G15"/>
    <mergeCell ref="H15:J15"/>
    <mergeCell ref="K15:N15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1:N11"/>
    <mergeCell ref="A12:D12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  <mergeCell ref="A8:N8"/>
    <mergeCell ref="A10:D10"/>
    <mergeCell ref="E10:G10"/>
    <mergeCell ref="I10:J10"/>
    <mergeCell ref="K10:L10"/>
    <mergeCell ref="M10:N10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2019-02-06T08:10:51Z</cp:lastPrinted>
  <dcterms:created xsi:type="dcterms:W3CDTF">2015-10-27T10:53:45Z</dcterms:created>
  <dcterms:modified xsi:type="dcterms:W3CDTF">2019-02-11T12:10:10Z</dcterms:modified>
</cp:coreProperties>
</file>