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Постановления\2017\08\Р_661_О\"/>
    </mc:Choice>
  </mc:AlternateContent>
  <bookViews>
    <workbookView xWindow="240" yWindow="15" windowWidth="19995" windowHeight="8190" activeTab="1"/>
  </bookViews>
  <sheets>
    <sheet name="Пр 2" sheetId="5" r:id="rId1"/>
    <sheet name="Пр 3" sheetId="4" r:id="rId2"/>
  </sheets>
  <calcPr calcId="152511"/>
</workbook>
</file>

<file path=xl/calcChain.xml><?xml version="1.0" encoding="utf-8"?>
<calcChain xmlns="http://schemas.openxmlformats.org/spreadsheetml/2006/main">
  <c r="J12" i="5" l="1"/>
  <c r="L27" i="5"/>
  <c r="K27" i="5"/>
  <c r="J24" i="5"/>
  <c r="L22" i="5"/>
  <c r="L28" i="5" s="1"/>
  <c r="K22" i="5"/>
  <c r="K28" i="5" s="1"/>
  <c r="J22" i="5"/>
  <c r="J28" i="5" s="1"/>
  <c r="J20" i="5"/>
  <c r="L19" i="5"/>
  <c r="K19" i="5"/>
  <c r="J14" i="5"/>
  <c r="L12" i="5"/>
  <c r="K12" i="5"/>
  <c r="L11" i="5"/>
  <c r="L10" i="5" s="1"/>
  <c r="L29" i="5" s="1"/>
  <c r="K11" i="5"/>
  <c r="J11" i="5"/>
  <c r="K10" i="5"/>
  <c r="K29" i="5" s="1"/>
  <c r="J10" i="5" l="1"/>
  <c r="J29" i="5" s="1"/>
  <c r="J19" i="5"/>
  <c r="J26" i="5" s="1"/>
  <c r="K26" i="5"/>
  <c r="L26" i="5"/>
  <c r="J27" i="5"/>
  <c r="J26" i="4" l="1"/>
  <c r="J25" i="4" l="1"/>
  <c r="K25" i="4" l="1"/>
  <c r="L25" i="4"/>
  <c r="L24" i="4" s="1"/>
  <c r="L23" i="4" s="1"/>
  <c r="K26" i="4"/>
  <c r="L26" i="4"/>
  <c r="L13" i="4"/>
  <c r="K14" i="4"/>
  <c r="L14" i="4"/>
  <c r="K13" i="4"/>
  <c r="K12" i="4"/>
  <c r="L12" i="4"/>
  <c r="L17" i="4"/>
  <c r="K17" i="4"/>
  <c r="L16" i="4"/>
  <c r="K16" i="4"/>
  <c r="K15" i="4" s="1"/>
  <c r="J17" i="4"/>
  <c r="J16" i="4"/>
  <c r="J14" i="4"/>
  <c r="J13" i="4"/>
  <c r="J12" i="4"/>
  <c r="K20" i="4"/>
  <c r="L20" i="4"/>
  <c r="J20" i="4"/>
  <c r="L11" i="4" l="1"/>
  <c r="L10" i="4" s="1"/>
  <c r="L15" i="4"/>
  <c r="K11" i="4"/>
  <c r="K10" i="4" s="1"/>
  <c r="K24" i="4"/>
  <c r="K23" i="4" s="1"/>
  <c r="L31" i="4"/>
  <c r="K31" i="4"/>
  <c r="J31" i="4"/>
  <c r="J24" i="4"/>
  <c r="J23" i="4" s="1"/>
  <c r="L19" i="4"/>
  <c r="J19" i="4"/>
  <c r="K19" i="4"/>
  <c r="J15" i="4"/>
  <c r="J11" i="4"/>
  <c r="K33" i="4" l="1"/>
  <c r="J10" i="4"/>
  <c r="J33" i="4" s="1"/>
  <c r="J34" i="4" s="1"/>
  <c r="L33" i="4"/>
  <c r="L34" i="4" s="1"/>
  <c r="K34" i="4"/>
</calcChain>
</file>

<file path=xl/sharedStrings.xml><?xml version="1.0" encoding="utf-8"?>
<sst xmlns="http://schemas.openxmlformats.org/spreadsheetml/2006/main" count="297" uniqueCount="145">
  <si>
    <t>№ п/п,</t>
  </si>
  <si>
    <t>Наименование мероприятия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</si>
  <si>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</si>
  <si>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</si>
  <si>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</si>
  <si>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</si>
  <si>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Расходы</t>
  </si>
  <si>
    <t>Наименование целевого индикатора</t>
  </si>
  <si>
    <t>ГРБС</t>
  </si>
  <si>
    <r>
      <t>Р</t>
    </r>
    <r>
      <rPr>
        <vertAlign val="subscript"/>
        <sz val="10"/>
        <color theme="1"/>
        <rFont val="Times New Roman"/>
        <family val="1"/>
        <charset val="204"/>
      </rPr>
      <t>3</t>
    </r>
  </si>
  <si>
    <r>
      <t>П</t>
    </r>
    <r>
      <rPr>
        <vertAlign val="subscript"/>
        <sz val="10"/>
        <color theme="1"/>
        <rFont val="Times New Roman"/>
        <family val="1"/>
        <charset val="204"/>
      </rPr>
      <t>р</t>
    </r>
  </si>
  <si>
    <t>ЦСР</t>
  </si>
  <si>
    <t>ВР</t>
  </si>
  <si>
    <t>1.</t>
  </si>
  <si>
    <t>1.1</t>
  </si>
  <si>
    <t>1.2</t>
  </si>
  <si>
    <t>2.</t>
  </si>
  <si>
    <t>2.1</t>
  </si>
  <si>
    <t>2.2</t>
  </si>
  <si>
    <t>703</t>
  </si>
  <si>
    <t>000</t>
  </si>
  <si>
    <t>МБ</t>
  </si>
  <si>
    <t>0100</t>
  </si>
  <si>
    <t>0113</t>
  </si>
  <si>
    <t>ПЕРЕЧЕНЬ МЕРОПРИЯТИЙ ПОДПРОГРАММЫ 2 «ОБЕСПЕЧЕНИЕ УСЛОВИЙ ДЛЯ ОСУЩЕСТВЛЕНИЯ ДЕЯТЕЛЬНОСТИ АДМИНИСТРАЦИИ ОКРУГА МУРОМ. ИНФОРМАТИЗАЦИЯ ОРГАНОВ МЕСТНОГО САМОУПРАВЛЕНИЯ»</t>
  </si>
  <si>
    <t>Расходы на обеспечение деятельности муниципального казенного учреждения "Управление административными зданиями и транспортом"</t>
  </si>
  <si>
    <t>Расходы на обеспечение деятельности централизованных бухгалтерий</t>
  </si>
  <si>
    <t>Администрация округа Муром</t>
  </si>
  <si>
    <t xml:space="preserve"> Автоматизация и информатизация рабочих мест работников органов местного самоуправления и подведомственных учреждений</t>
  </si>
  <si>
    <t>Техническое обслуживание автоматизированного рабочего места муниципального служащего</t>
  </si>
  <si>
    <t>3.</t>
  </si>
  <si>
    <t xml:space="preserve"> Расходы на обеспечение деятельности казенных учреждений, подведомственных администрации округа</t>
  </si>
  <si>
    <t>3.1</t>
  </si>
  <si>
    <t>3.2</t>
  </si>
  <si>
    <t>3.3</t>
  </si>
  <si>
    <t>Проведение государственных праздников и дат</t>
  </si>
  <si>
    <t xml:space="preserve"> Реализация решения Совета народных депутатов от 25.09.2012 № 252 "Об утверждении Положения о выплате денежной компенсации членам домовых и уличных комитетов в новой редакции"</t>
  </si>
  <si>
    <t>4.</t>
  </si>
  <si>
    <t>4.1</t>
  </si>
  <si>
    <t xml:space="preserve"> Поощрение членов добровольной народной дружины</t>
  </si>
  <si>
    <t>МКУ округа Муром «Управление общественного самоуправления», «Организационное управление», «Управление содействия экономического развития»</t>
  </si>
  <si>
    <t>МКУ округа Муром «Управление административными зданиями и транспортом», информационно-компьютерный отдел МКУ «Организационное управление»</t>
  </si>
  <si>
    <t>Администрация округа Муром; информационно-компьютерный отдел МКУ «Организационное управление»</t>
  </si>
  <si>
    <t xml:space="preserve">Централизованная бухгалтерия Администрации округа Муром </t>
  </si>
  <si>
    <t>МКУ округа Муром «Управление административными зданиями и транспортом»</t>
  </si>
  <si>
    <t>1020100000</t>
  </si>
  <si>
    <t>10201УТ590</t>
  </si>
  <si>
    <t>10201ЦБ590</t>
  </si>
  <si>
    <t>1020210140</t>
  </si>
  <si>
    <t>1020210150</t>
  </si>
  <si>
    <t>1020200000</t>
  </si>
  <si>
    <t>1020300000</t>
  </si>
  <si>
    <t>102030А590</t>
  </si>
  <si>
    <t>1020310020</t>
  </si>
  <si>
    <t>1020320060</t>
  </si>
  <si>
    <t>0300</t>
  </si>
  <si>
    <t>0314</t>
  </si>
  <si>
    <t>1020400000</t>
  </si>
  <si>
    <t>1020420140</t>
  </si>
  <si>
    <r>
      <t xml:space="preserve">Задача №1: </t>
    </r>
    <r>
      <rPr>
        <i/>
        <sz val="10"/>
        <color theme="1"/>
        <rFont val="Times New Roman"/>
        <family val="1"/>
        <charset val="204"/>
      </rPr>
      <t xml:space="preserve">Материально-техническое обеспечение деятельности исполнительных органов местного самоуправления. </t>
    </r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</si>
  <si>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 xml:space="preserve">Информатизация органов местного самоуправления, модернизация коммуникационного оборудования и автоматизация рабочих мест работников. </t>
    </r>
  </si>
  <si>
    <r>
      <t xml:space="preserve">Задача №3: </t>
    </r>
    <r>
      <rPr>
        <i/>
        <sz val="10"/>
        <color theme="1"/>
        <rFont val="Times New Roman"/>
        <family val="1"/>
        <charset val="204"/>
      </rPr>
      <t>Реализация функций органов местного самоуправления в вопросах организации и регулирования деятельности территориального общественного самоуправления, обеспечения реализации прав граждан на обращение в Администрацию округа, формирования и содержания муниципального архива, создания условий для развития промышленности и туризма в округе Муром.</t>
    </r>
  </si>
  <si>
    <r>
      <t xml:space="preserve">Задача №4: </t>
    </r>
    <r>
      <rPr>
        <i/>
        <sz val="10"/>
        <color theme="1"/>
        <rFont val="Times New Roman"/>
        <family val="1"/>
        <charset val="204"/>
      </rPr>
      <t>Оказание поддержки в охране общественного порядка.</t>
    </r>
  </si>
  <si>
    <r>
      <t xml:space="preserve">Цель подпрограммы 2: </t>
    </r>
    <r>
      <rPr>
        <i/>
        <sz val="10"/>
        <color theme="1"/>
        <rFont val="Times New Roman"/>
        <family val="1"/>
        <charset val="204"/>
      </rPr>
      <t>Обеспечение деятельности исполнительных органов местного самоуправления, создание полноценных условий для их эффективного функционирования, информатизация органов местного самоуправления.</t>
    </r>
  </si>
  <si>
    <t>Количество обслуживаемых учреждений</t>
  </si>
  <si>
    <t>Количество обслуживаемых АРМ</t>
  </si>
  <si>
    <t>Количество членов ДНД, патрулирующих улицы города.</t>
  </si>
  <si>
    <t>Администрация округа Муром, Комитет территориального самоуправления</t>
  </si>
  <si>
    <t xml:space="preserve">Администрация округа Муром, Комитет территориального самоуправления Администрации округа Муром </t>
  </si>
  <si>
    <t>100</t>
  </si>
  <si>
    <t>200</t>
  </si>
  <si>
    <t>800</t>
  </si>
  <si>
    <t>ИТОГО:</t>
  </si>
  <si>
    <t>в т.ч. местный бюджет</t>
  </si>
  <si>
    <t>Основное мероприятие "Материально-техническое обеспечение реализации муниципальной программы"</t>
  </si>
  <si>
    <t>Основное мероприятие "Информационное обеспечение, техническое оснащение и обслуживание рабочих мест сотрудников"</t>
  </si>
  <si>
    <t>Основное мероприятие "Создание условий для реализации муниципальной программы"</t>
  </si>
  <si>
    <t>Основное мероприятие "Создание условий для деятельности народных дружин."</t>
  </si>
  <si>
    <t>300</t>
  </si>
  <si>
    <t>Приложение 2
к муниципальной  программе округа Муром 
«Муниципальное управление»  на 2017-2019 гг.</t>
  </si>
  <si>
    <t>Количество поощряемых активных членов домовых и уличных комитетов.</t>
  </si>
  <si>
    <t>Е.В. Ценилова</t>
  </si>
  <si>
    <t>Директор МКУ «ЦБ администрации округа Муром»</t>
  </si>
  <si>
    <t>Приложение 1
к муниципальной  программе округа Муром 
«Муниципальное управление» на 2017-2019 гг.</t>
  </si>
  <si>
    <t>ПЕРЕЧЕНЬ ОСНОВНЫХ МЕРОПРИЯТИЙ ПОДПРОГРАММЫ 1 «ПОВЫШЕНИЕ КАЧЕСТВА ПРЕДОСТАВЛЕНИЯ МУНИЦИПАЛЬНЫХ УСЛУГ, ИСПОЛНЕНИЯ МУНИЦИПАЛЬНЫХ ФУНКЦИЙ И ПЕРЕДАННЫХ ГОСУДАРСТВЕННЫХ ПОЛНОМОЧИЙ»</t>
  </si>
  <si>
    <r>
      <t xml:space="preserve">Цель подпрограммы 1: </t>
    </r>
    <r>
      <rPr>
        <i/>
        <sz val="10"/>
        <color theme="1"/>
        <rFont val="Times New Roman"/>
        <family val="1"/>
        <charset val="204"/>
      </rPr>
      <t>Повышение эффективности деятельности органов местного самоуправления по выполнению муниципальных функций и переданных государственных полномочий.</t>
    </r>
  </si>
  <si>
    <r>
      <t>Задача №1:</t>
    </r>
    <r>
      <rPr>
        <i/>
        <sz val="10"/>
        <color theme="1"/>
        <rFont val="Times New Roman"/>
        <family val="1"/>
        <charset val="204"/>
      </rPr>
      <t xml:space="preserve"> Развитие муниципального управления, оптимизация функций муниципального управления.</t>
    </r>
  </si>
  <si>
    <t xml:space="preserve">Основное мероприятие "Решение вопросов  местного значения". </t>
  </si>
  <si>
    <t>1010100000</t>
  </si>
  <si>
    <t>Место в рейтинге городских округов Владимирской области по показателям эффективности деятельности органов местного самоуправления не ниже:</t>
  </si>
  <si>
    <t>Расходы на выплаты по оплате труда Главы муниципального образования</t>
  </si>
  <si>
    <t>Глава округа Муром.</t>
  </si>
  <si>
    <t>0102</t>
  </si>
  <si>
    <t>10101Г0100</t>
  </si>
  <si>
    <t>Расходы на обеспечение деятельности органов местного самоуправления</t>
  </si>
  <si>
    <t xml:space="preserve">Аппарат управления Администрации округа Муром </t>
  </si>
  <si>
    <t>0104</t>
  </si>
  <si>
    <t>1010100100</t>
  </si>
  <si>
    <t>1.3</t>
  </si>
  <si>
    <t>Прочие расходы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</t>
  </si>
  <si>
    <t>1020310040</t>
  </si>
  <si>
    <t>1.4</t>
  </si>
  <si>
    <t>Обеспечение территорий документацией для осуществления градостроительной деятельности</t>
  </si>
  <si>
    <t>Управление архитектуры и градостроительства Администрации округа Муром</t>
  </si>
  <si>
    <t>0412</t>
  </si>
  <si>
    <t>1010170080</t>
  </si>
  <si>
    <t>ОБ</t>
  </si>
  <si>
    <t>1.5</t>
  </si>
  <si>
    <t>10101S0080</t>
  </si>
  <si>
    <r>
      <t xml:space="preserve">Задача №2: </t>
    </r>
    <r>
      <rPr>
        <i/>
        <sz val="10"/>
        <color theme="1"/>
        <rFont val="Times New Roman"/>
        <family val="1"/>
        <charset val="204"/>
      </rPr>
      <t>Осуществление органами местного самоуправления отдельных государственных полномочий в соответствии с обязательными для исполнения нормативными правовыми актами: государственная регистрация актов гражданского состояния, своевременное, всесторонне, полное и объективное выяснение обстоятельств каждого дела об административном правонарушении, осуществление мер по защите и восстановлению прав и законных интересов несовершеннолетних и т. д.</t>
    </r>
  </si>
  <si>
    <t>Основное мероприятие "Реализация отдельных переданных государственных полномочий в соответствии с обязательными для исполнения нормативными правовыми актами."</t>
  </si>
  <si>
    <t>0000</t>
  </si>
  <si>
    <t>1010200000</t>
  </si>
  <si>
    <t xml:space="preserve">Осуществление полномочий Российской Федерации по государственной регистрации актов гражданского состояния </t>
  </si>
  <si>
    <t>Отдел ЗАГС администрации округа Муром</t>
  </si>
  <si>
    <t>1010259300</t>
  </si>
  <si>
    <t>ФБ</t>
  </si>
  <si>
    <t>Количество актов гражданского состояния и иных юридически значимых действий, регистрируемых отделом ЗАГС администрации округа Муром</t>
  </si>
  <si>
    <t xml:space="preserve">Обеспечение деятельности комиссий по делам несовершеннолетних и защите их прав </t>
  </si>
  <si>
    <t>Комиссия по делам несовершеннолетних и защите их прав Администрации округа Муром</t>
  </si>
  <si>
    <t xml:space="preserve">Количество рассмотренных персональных дел на несовершеннолетних и их родителей </t>
  </si>
  <si>
    <t>2.3</t>
  </si>
  <si>
    <t xml:space="preserve">Реализация отдельных государственных полномочий по вопросам административного законодательства </t>
  </si>
  <si>
    <t>Комиссии по вопросам административного законодательства Администрации округа Муром №1, №2</t>
  </si>
  <si>
    <t>1010270020</t>
  </si>
  <si>
    <t>Количество рассмотренных дел об административных нарушениях</t>
  </si>
  <si>
    <t>2.4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</si>
  <si>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</si>
  <si>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Отдел экономики Администрации округа Муром</t>
  </si>
  <si>
    <t>0405</t>
  </si>
  <si>
    <t>10102R0551</t>
  </si>
  <si>
    <t>Количество владельцев личных подсобных хозяйств (ЛПХ), получивших государственную поддержку в виде возмещения части процентной ставки по кредитам</t>
  </si>
  <si>
    <t>1010250550</t>
  </si>
  <si>
    <t>2.5</t>
  </si>
  <si>
    <t xml:space="preserve">Осуществление полномочий по составлению (изменению)  списков кандидатов в присяжные заседатели федеральных судов общей юрисдикции в Российской Федерации </t>
  </si>
  <si>
    <t xml:space="preserve">Отдел  мобилизационной работы и общественной безопасности Администрации округа Муром </t>
  </si>
  <si>
    <t>0105</t>
  </si>
  <si>
    <t>1010251200</t>
  </si>
  <si>
    <t>в т.ч. федеральный бюджет</t>
  </si>
  <si>
    <t>в т.ч. областной бюджет</t>
  </si>
  <si>
    <t>1.6</t>
  </si>
  <si>
    <t>Мероприятия по формированию конкурентноспособного регионального туристского продукта</t>
  </si>
  <si>
    <t>10101S0240</t>
  </si>
  <si>
    <t>Приложение  №2 к постановлению администрации округа Муром  от   15.08.2017  № 661</t>
  </si>
  <si>
    <t>Приложение  №3 к постановлению администрации округа Муром  от   15.08.2017 № 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</si>
</sst>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shrinkToFi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" fillId="0" borderId="6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left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3" borderId="3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horizontal="right" vertical="top" wrapText="1"/>
    </xf>
    <xf numFmtId="49" fontId="2" fillId="0" borderId="3" xfId="0" applyNumberFormat="1" applyFont="1" applyBorder="1" applyAlignment="1">
      <alignment horizontal="right" vertical="top" wrapText="1"/>
    </xf>
    <xf numFmtId="49" fontId="1" fillId="0" borderId="0" xfId="0" applyNumberFormat="1" applyFont="1" applyAlignment="1">
      <alignment horizontal="right" wrapText="1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25" workbookViewId="0">
      <selection activeCell="J1" sqref="A1:P32"/>
    </sheetView>
  </sheetViews>
  <sheetFormatPr defaultRowHeight="15" x14ac:dyDescent="0.25"/>
  <cols>
    <col min="1" max="1" width="4.140625" customWidth="1"/>
    <col min="2" max="2" width="21.85546875" customWidth="1"/>
    <col min="3" max="3" width="15.710937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0" max="10" width="9.28515625" customWidth="1"/>
    <col min="11" max="12" width="8.85546875" customWidth="1"/>
    <col min="13" max="13" width="12" customWidth="1"/>
    <col min="14" max="16" width="5.7109375" customWidth="1"/>
  </cols>
  <sheetData>
    <row r="1" spans="1:16" ht="28.5" customHeight="1" x14ac:dyDescent="0.25">
      <c r="J1" s="60" t="s">
        <v>143</v>
      </c>
      <c r="K1" s="60"/>
      <c r="L1" s="60"/>
      <c r="M1" s="60"/>
      <c r="N1" s="60"/>
      <c r="O1" s="60"/>
      <c r="P1" s="60"/>
    </row>
    <row r="2" spans="1:16" ht="5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2"/>
      <c r="K2" s="61" t="s">
        <v>83</v>
      </c>
      <c r="L2" s="61"/>
      <c r="M2" s="61"/>
      <c r="N2" s="61"/>
      <c r="O2" s="61"/>
      <c r="P2" s="61"/>
    </row>
    <row r="3" spans="1:16" ht="33.75" customHeight="1" x14ac:dyDescent="0.25">
      <c r="A3" s="62" t="s">
        <v>84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6.75" customHeight="1" x14ac:dyDescent="0.25"/>
    <row r="5" spans="1:16" ht="33" customHeight="1" x14ac:dyDescent="0.25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/>
      <c r="G5" s="59"/>
      <c r="H5" s="59"/>
      <c r="I5" s="63" t="s">
        <v>5</v>
      </c>
      <c r="J5" s="59" t="s">
        <v>6</v>
      </c>
      <c r="K5" s="59"/>
      <c r="L5" s="59"/>
      <c r="M5" s="59" t="s">
        <v>7</v>
      </c>
      <c r="N5" s="59">
        <v>2017</v>
      </c>
      <c r="O5" s="59">
        <v>2018</v>
      </c>
      <c r="P5" s="59">
        <v>2019</v>
      </c>
    </row>
    <row r="6" spans="1:16" ht="15" customHeight="1" x14ac:dyDescent="0.25">
      <c r="A6" s="59"/>
      <c r="B6" s="59"/>
      <c r="C6" s="59"/>
      <c r="D6" s="59"/>
      <c r="E6" s="59" t="s">
        <v>8</v>
      </c>
      <c r="F6" s="23" t="s">
        <v>9</v>
      </c>
      <c r="G6" s="59" t="s">
        <v>11</v>
      </c>
      <c r="H6" s="59" t="s">
        <v>12</v>
      </c>
      <c r="I6" s="64"/>
      <c r="J6" s="59">
        <v>2017</v>
      </c>
      <c r="K6" s="59">
        <v>2018</v>
      </c>
      <c r="L6" s="59">
        <v>2019</v>
      </c>
      <c r="M6" s="59"/>
      <c r="N6" s="59"/>
      <c r="O6" s="59"/>
      <c r="P6" s="59"/>
    </row>
    <row r="7" spans="1:16" ht="15" customHeight="1" x14ac:dyDescent="0.25">
      <c r="A7" s="59"/>
      <c r="B7" s="59"/>
      <c r="C7" s="59"/>
      <c r="D7" s="59"/>
      <c r="E7" s="59"/>
      <c r="F7" s="23" t="s">
        <v>10</v>
      </c>
      <c r="G7" s="59"/>
      <c r="H7" s="59"/>
      <c r="I7" s="65"/>
      <c r="J7" s="59"/>
      <c r="K7" s="59"/>
      <c r="L7" s="59"/>
      <c r="M7" s="59"/>
      <c r="N7" s="59"/>
      <c r="O7" s="59"/>
      <c r="P7" s="59"/>
    </row>
    <row r="8" spans="1:16" ht="27" customHeight="1" x14ac:dyDescent="0.25">
      <c r="A8" s="45" t="s">
        <v>85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6.5" customHeight="1" x14ac:dyDescent="0.25">
      <c r="A9" s="45" t="s">
        <v>86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39.75" customHeight="1" x14ac:dyDescent="0.25">
      <c r="A10" s="13" t="s">
        <v>13</v>
      </c>
      <c r="B10" s="13" t="s">
        <v>87</v>
      </c>
      <c r="C10" s="13" t="s">
        <v>27</v>
      </c>
      <c r="D10" s="13"/>
      <c r="E10" s="14" t="s">
        <v>19</v>
      </c>
      <c r="F10" s="14" t="s">
        <v>22</v>
      </c>
      <c r="G10" s="14" t="s">
        <v>88</v>
      </c>
      <c r="H10" s="15" t="s">
        <v>20</v>
      </c>
      <c r="I10" s="16" t="s">
        <v>21</v>
      </c>
      <c r="J10" s="25">
        <f>J11+J12+J14+J15+J17+J13+J16</f>
        <v>30070.89</v>
      </c>
      <c r="K10" s="25">
        <f t="shared" ref="K10:L10" si="0">K11+K12+K14+K15+K17+K13</f>
        <v>28629.899999999998</v>
      </c>
      <c r="L10" s="25">
        <f t="shared" si="0"/>
        <v>28670.89</v>
      </c>
      <c r="M10" s="52" t="s">
        <v>89</v>
      </c>
      <c r="N10" s="16">
        <v>2</v>
      </c>
      <c r="O10" s="16">
        <v>2</v>
      </c>
      <c r="P10" s="16">
        <v>2</v>
      </c>
    </row>
    <row r="11" spans="1:16" ht="51.75" customHeight="1" x14ac:dyDescent="0.25">
      <c r="A11" s="4" t="s">
        <v>14</v>
      </c>
      <c r="B11" s="3" t="s">
        <v>90</v>
      </c>
      <c r="C11" s="3" t="s">
        <v>91</v>
      </c>
      <c r="D11" s="3"/>
      <c r="E11" s="8" t="s">
        <v>19</v>
      </c>
      <c r="F11" s="8" t="s">
        <v>92</v>
      </c>
      <c r="G11" s="8" t="s">
        <v>93</v>
      </c>
      <c r="H11" s="10" t="s">
        <v>69</v>
      </c>
      <c r="I11" s="9" t="s">
        <v>21</v>
      </c>
      <c r="J11" s="20">
        <f>1547.5+341.5</f>
        <v>1889</v>
      </c>
      <c r="K11" s="20">
        <f t="shared" ref="K11:L11" si="1">1547.5+341.5</f>
        <v>1889</v>
      </c>
      <c r="L11" s="20">
        <f t="shared" si="1"/>
        <v>1889</v>
      </c>
      <c r="M11" s="53"/>
      <c r="N11" s="9"/>
      <c r="O11" s="9"/>
      <c r="P11" s="9"/>
    </row>
    <row r="12" spans="1:16" ht="25.5" customHeight="1" x14ac:dyDescent="0.25">
      <c r="A12" s="55" t="s">
        <v>15</v>
      </c>
      <c r="B12" s="48" t="s">
        <v>94</v>
      </c>
      <c r="C12" s="48" t="s">
        <v>95</v>
      </c>
      <c r="D12" s="57"/>
      <c r="E12" s="8" t="s">
        <v>19</v>
      </c>
      <c r="F12" s="8" t="s">
        <v>96</v>
      </c>
      <c r="G12" s="8" t="s">
        <v>97</v>
      </c>
      <c r="H12" s="10" t="s">
        <v>69</v>
      </c>
      <c r="I12" s="9" t="s">
        <v>21</v>
      </c>
      <c r="J12" s="26">
        <f>20658.1+1+30+6035.8+4+40+12.99-10.3-120-8.3-50-44</f>
        <v>26549.29</v>
      </c>
      <c r="K12" s="20">
        <f>20658.1+1+20+6035.8+4+20+2</f>
        <v>26740.899999999998</v>
      </c>
      <c r="L12" s="20">
        <f t="shared" ref="L12" si="2">20658.1+1+30+6035.8+4+40+12.99</f>
        <v>26781.89</v>
      </c>
      <c r="M12" s="53"/>
      <c r="N12" s="9"/>
      <c r="O12" s="9"/>
      <c r="P12" s="9"/>
    </row>
    <row r="13" spans="1:16" ht="24.75" customHeight="1" x14ac:dyDescent="0.25">
      <c r="A13" s="56"/>
      <c r="B13" s="49"/>
      <c r="C13" s="49"/>
      <c r="D13" s="58"/>
      <c r="E13" s="8" t="s">
        <v>19</v>
      </c>
      <c r="F13" s="8" t="s">
        <v>96</v>
      </c>
      <c r="G13" s="8" t="s">
        <v>97</v>
      </c>
      <c r="H13" s="10" t="s">
        <v>71</v>
      </c>
      <c r="I13" s="9" t="s">
        <v>21</v>
      </c>
      <c r="J13" s="20">
        <v>120</v>
      </c>
      <c r="K13" s="20"/>
      <c r="L13" s="20"/>
      <c r="M13" s="53"/>
      <c r="N13" s="9"/>
      <c r="O13" s="9"/>
      <c r="P13" s="9"/>
    </row>
    <row r="14" spans="1:16" ht="168" customHeight="1" x14ac:dyDescent="0.25">
      <c r="A14" s="4" t="s">
        <v>98</v>
      </c>
      <c r="B14" s="3" t="s">
        <v>99</v>
      </c>
      <c r="C14" s="3" t="s">
        <v>95</v>
      </c>
      <c r="D14" s="3"/>
      <c r="E14" s="8" t="s">
        <v>19</v>
      </c>
      <c r="F14" s="8" t="s">
        <v>23</v>
      </c>
      <c r="G14" s="8" t="s">
        <v>100</v>
      </c>
      <c r="H14" s="10" t="s">
        <v>71</v>
      </c>
      <c r="I14" s="9" t="s">
        <v>21</v>
      </c>
      <c r="J14" s="27">
        <f>10.3+8.3+50</f>
        <v>68.599999999999994</v>
      </c>
      <c r="K14" s="11"/>
      <c r="L14" s="11"/>
      <c r="M14" s="54"/>
      <c r="N14" s="9"/>
      <c r="O14" s="9"/>
      <c r="P14" s="9"/>
    </row>
    <row r="15" spans="1:16" ht="71.25" customHeight="1" x14ac:dyDescent="0.25">
      <c r="A15" s="4" t="s">
        <v>101</v>
      </c>
      <c r="B15" s="6" t="s">
        <v>102</v>
      </c>
      <c r="C15" s="6" t="s">
        <v>103</v>
      </c>
      <c r="D15" s="7"/>
      <c r="E15" s="8" t="s">
        <v>19</v>
      </c>
      <c r="F15" s="8" t="s">
        <v>104</v>
      </c>
      <c r="G15" s="8" t="s">
        <v>105</v>
      </c>
      <c r="H15" s="10" t="s">
        <v>70</v>
      </c>
      <c r="I15" s="9" t="s">
        <v>106</v>
      </c>
      <c r="J15" s="11">
        <v>800</v>
      </c>
      <c r="K15" s="11">
        <v>0</v>
      </c>
      <c r="L15" s="11">
        <v>0</v>
      </c>
      <c r="M15" s="28"/>
      <c r="N15" s="7"/>
      <c r="O15" s="7"/>
      <c r="P15" s="5"/>
    </row>
    <row r="16" spans="1:16" ht="68.25" customHeight="1" x14ac:dyDescent="0.25">
      <c r="A16" s="4" t="s">
        <v>107</v>
      </c>
      <c r="B16" s="6" t="s">
        <v>102</v>
      </c>
      <c r="C16" s="6" t="s">
        <v>103</v>
      </c>
      <c r="D16" s="7"/>
      <c r="E16" s="8" t="s">
        <v>19</v>
      </c>
      <c r="F16" s="8" t="s">
        <v>104</v>
      </c>
      <c r="G16" s="8" t="s">
        <v>108</v>
      </c>
      <c r="H16" s="10" t="s">
        <v>70</v>
      </c>
      <c r="I16" s="9" t="s">
        <v>21</v>
      </c>
      <c r="J16" s="11">
        <v>600</v>
      </c>
      <c r="K16" s="11">
        <v>0</v>
      </c>
      <c r="L16" s="11">
        <v>0</v>
      </c>
      <c r="M16" s="28"/>
      <c r="N16" s="7"/>
      <c r="O16" s="7"/>
      <c r="P16" s="5"/>
    </row>
    <row r="17" spans="1:16" ht="68.25" customHeight="1" x14ac:dyDescent="0.25">
      <c r="A17" s="4" t="s">
        <v>140</v>
      </c>
      <c r="B17" s="6" t="s">
        <v>141</v>
      </c>
      <c r="C17" s="6" t="s">
        <v>95</v>
      </c>
      <c r="D17" s="7"/>
      <c r="E17" s="8" t="s">
        <v>19</v>
      </c>
      <c r="F17" s="8" t="s">
        <v>104</v>
      </c>
      <c r="G17" s="8" t="s">
        <v>142</v>
      </c>
      <c r="H17" s="10" t="s">
        <v>70</v>
      </c>
      <c r="I17" s="9" t="s">
        <v>21</v>
      </c>
      <c r="J17" s="11">
        <v>44</v>
      </c>
      <c r="K17" s="11">
        <v>0</v>
      </c>
      <c r="L17" s="11">
        <v>0</v>
      </c>
      <c r="M17" s="28"/>
      <c r="N17" s="7"/>
      <c r="O17" s="7"/>
      <c r="P17" s="5"/>
    </row>
    <row r="18" spans="1:16" ht="58.5" customHeight="1" x14ac:dyDescent="0.25">
      <c r="A18" s="45" t="s">
        <v>109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91.5" customHeight="1" x14ac:dyDescent="0.25">
      <c r="A19" s="13" t="s">
        <v>16</v>
      </c>
      <c r="B19" s="13" t="s">
        <v>110</v>
      </c>
      <c r="C19" s="13" t="s">
        <v>27</v>
      </c>
      <c r="D19" s="13"/>
      <c r="E19" s="14" t="s">
        <v>19</v>
      </c>
      <c r="F19" s="14" t="s">
        <v>111</v>
      </c>
      <c r="G19" s="14" t="s">
        <v>112</v>
      </c>
      <c r="H19" s="15" t="s">
        <v>20</v>
      </c>
      <c r="I19" s="16"/>
      <c r="J19" s="17">
        <f>SUM(J20:J25)</f>
        <v>7237.4000000000005</v>
      </c>
      <c r="K19" s="17">
        <f>SUM(K20:K25)</f>
        <v>5256.3</v>
      </c>
      <c r="L19" s="17">
        <f>SUM(L20:L25)</f>
        <v>5256.3</v>
      </c>
      <c r="M19" s="13"/>
      <c r="N19" s="13"/>
      <c r="O19" s="13"/>
      <c r="P19" s="13"/>
    </row>
    <row r="20" spans="1:16" ht="104.25" customHeight="1" x14ac:dyDescent="0.25">
      <c r="A20" s="4" t="s">
        <v>17</v>
      </c>
      <c r="B20" s="3" t="s">
        <v>113</v>
      </c>
      <c r="C20" s="6" t="s">
        <v>114</v>
      </c>
      <c r="D20" s="7"/>
      <c r="E20" s="8" t="s">
        <v>19</v>
      </c>
      <c r="F20" s="8" t="s">
        <v>23</v>
      </c>
      <c r="G20" s="8" t="s">
        <v>115</v>
      </c>
      <c r="H20" s="10" t="s">
        <v>20</v>
      </c>
      <c r="I20" s="9" t="s">
        <v>116</v>
      </c>
      <c r="J20" s="11">
        <f>3864+1706</f>
        <v>5570</v>
      </c>
      <c r="K20" s="11">
        <v>3594</v>
      </c>
      <c r="L20" s="11">
        <v>3594</v>
      </c>
      <c r="M20" s="29" t="s">
        <v>117</v>
      </c>
      <c r="N20" s="30">
        <v>13900</v>
      </c>
      <c r="O20" s="30">
        <v>13900</v>
      </c>
      <c r="P20" s="30">
        <v>13900</v>
      </c>
    </row>
    <row r="21" spans="1:16" ht="105.75" customHeight="1" x14ac:dyDescent="0.25">
      <c r="A21" s="4" t="s">
        <v>18</v>
      </c>
      <c r="B21" s="3" t="s">
        <v>118</v>
      </c>
      <c r="C21" s="6" t="s">
        <v>119</v>
      </c>
      <c r="D21" s="7"/>
      <c r="E21" s="8" t="s">
        <v>19</v>
      </c>
      <c r="F21" s="8" t="s">
        <v>96</v>
      </c>
      <c r="G21" s="8">
        <v>1010270010</v>
      </c>
      <c r="H21" s="10" t="s">
        <v>20</v>
      </c>
      <c r="I21" s="9" t="s">
        <v>106</v>
      </c>
      <c r="J21" s="11">
        <v>805.5</v>
      </c>
      <c r="K21" s="11">
        <v>805.5</v>
      </c>
      <c r="L21" s="11">
        <v>805.5</v>
      </c>
      <c r="M21" s="29" t="s">
        <v>120</v>
      </c>
      <c r="N21" s="31">
        <v>510</v>
      </c>
      <c r="O21" s="31">
        <v>510</v>
      </c>
      <c r="P21" s="31">
        <v>510</v>
      </c>
    </row>
    <row r="22" spans="1:16" ht="102" x14ac:dyDescent="0.25">
      <c r="A22" s="4" t="s">
        <v>121</v>
      </c>
      <c r="B22" s="3" t="s">
        <v>122</v>
      </c>
      <c r="C22" s="6" t="s">
        <v>123</v>
      </c>
      <c r="D22" s="7"/>
      <c r="E22" s="8" t="s">
        <v>19</v>
      </c>
      <c r="F22" s="8" t="s">
        <v>96</v>
      </c>
      <c r="G22" s="8" t="s">
        <v>124</v>
      </c>
      <c r="H22" s="10" t="s">
        <v>20</v>
      </c>
      <c r="I22" s="9" t="s">
        <v>106</v>
      </c>
      <c r="J22" s="11">
        <f>824+32.6</f>
        <v>856.6</v>
      </c>
      <c r="K22" s="11">
        <f t="shared" ref="K22:L22" si="3">824+32.6</f>
        <v>856.6</v>
      </c>
      <c r="L22" s="11">
        <f t="shared" si="3"/>
        <v>856.6</v>
      </c>
      <c r="M22" s="29" t="s">
        <v>125</v>
      </c>
      <c r="N22" s="31">
        <v>500</v>
      </c>
      <c r="O22" s="31">
        <v>500</v>
      </c>
      <c r="P22" s="31">
        <v>500</v>
      </c>
    </row>
    <row r="23" spans="1:16" ht="104.25" customHeight="1" x14ac:dyDescent="0.25">
      <c r="A23" s="46" t="s">
        <v>126</v>
      </c>
      <c r="B23" s="48" t="s">
        <v>127</v>
      </c>
      <c r="C23" s="32" t="s">
        <v>128</v>
      </c>
      <c r="D23" s="7"/>
      <c r="E23" s="8" t="s">
        <v>19</v>
      </c>
      <c r="F23" s="8" t="s">
        <v>129</v>
      </c>
      <c r="G23" s="8" t="s">
        <v>130</v>
      </c>
      <c r="H23" s="10" t="s">
        <v>71</v>
      </c>
      <c r="I23" s="9" t="s">
        <v>106</v>
      </c>
      <c r="J23" s="27"/>
      <c r="K23" s="27"/>
      <c r="L23" s="27"/>
      <c r="M23" s="48" t="s">
        <v>131</v>
      </c>
      <c r="N23" s="50">
        <v>1</v>
      </c>
      <c r="O23" s="50">
        <v>1</v>
      </c>
      <c r="P23" s="50">
        <v>1</v>
      </c>
    </row>
    <row r="24" spans="1:16" ht="105.75" customHeight="1" x14ac:dyDescent="0.25">
      <c r="A24" s="47"/>
      <c r="B24" s="49"/>
      <c r="C24" s="32" t="s">
        <v>128</v>
      </c>
      <c r="D24" s="7"/>
      <c r="E24" s="8" t="s">
        <v>19</v>
      </c>
      <c r="F24" s="8" t="s">
        <v>129</v>
      </c>
      <c r="G24" s="8" t="s">
        <v>132</v>
      </c>
      <c r="H24" s="10" t="s">
        <v>71</v>
      </c>
      <c r="I24" s="9" t="s">
        <v>116</v>
      </c>
      <c r="J24" s="27">
        <f>0.2-0.2</f>
        <v>0</v>
      </c>
      <c r="K24" s="27">
        <v>0.2</v>
      </c>
      <c r="L24" s="27">
        <v>0.2</v>
      </c>
      <c r="M24" s="49"/>
      <c r="N24" s="51"/>
      <c r="O24" s="51"/>
      <c r="P24" s="51"/>
    </row>
    <row r="25" spans="1:16" ht="110.25" customHeight="1" x14ac:dyDescent="0.25">
      <c r="A25" s="24" t="s">
        <v>133</v>
      </c>
      <c r="B25" s="3" t="s">
        <v>134</v>
      </c>
      <c r="C25" s="3" t="s">
        <v>135</v>
      </c>
      <c r="D25" s="3"/>
      <c r="E25" s="8" t="s">
        <v>19</v>
      </c>
      <c r="F25" s="8" t="s">
        <v>136</v>
      </c>
      <c r="G25" s="8" t="s">
        <v>137</v>
      </c>
      <c r="H25" s="10" t="s">
        <v>70</v>
      </c>
      <c r="I25" s="9" t="s">
        <v>116</v>
      </c>
      <c r="J25" s="11">
        <v>5.3</v>
      </c>
      <c r="K25" s="11">
        <v>0</v>
      </c>
      <c r="L25" s="11">
        <v>0</v>
      </c>
      <c r="M25" s="3"/>
      <c r="N25" s="9"/>
      <c r="O25" s="9"/>
      <c r="P25" s="33"/>
    </row>
    <row r="26" spans="1:16" ht="17.25" customHeight="1" x14ac:dyDescent="0.25">
      <c r="A26" s="40" t="s">
        <v>72</v>
      </c>
      <c r="B26" s="41"/>
      <c r="C26" s="41"/>
      <c r="D26" s="41"/>
      <c r="E26" s="41"/>
      <c r="F26" s="41"/>
      <c r="G26" s="41"/>
      <c r="H26" s="41"/>
      <c r="I26" s="42"/>
      <c r="J26" s="11">
        <f>J19+J10</f>
        <v>37308.29</v>
      </c>
      <c r="K26" s="11">
        <f>K19+K10</f>
        <v>33886.199999999997</v>
      </c>
      <c r="L26" s="11">
        <f>L19+L10</f>
        <v>33927.19</v>
      </c>
      <c r="M26" s="21"/>
      <c r="N26" s="18"/>
      <c r="O26" s="18"/>
      <c r="P26" s="5"/>
    </row>
    <row r="27" spans="1:16" ht="17.25" customHeight="1" x14ac:dyDescent="0.25">
      <c r="A27" s="40" t="s">
        <v>138</v>
      </c>
      <c r="B27" s="41"/>
      <c r="C27" s="41"/>
      <c r="D27" s="41"/>
      <c r="E27" s="41"/>
      <c r="F27" s="41"/>
      <c r="G27" s="41"/>
      <c r="H27" s="41"/>
      <c r="I27" s="42"/>
      <c r="J27" s="11">
        <f>J25+J20+J24</f>
        <v>5575.3</v>
      </c>
      <c r="K27" s="11">
        <f t="shared" ref="K27:L27" si="4">K25+K20+K24</f>
        <v>3594.2</v>
      </c>
      <c r="L27" s="11">
        <f t="shared" si="4"/>
        <v>3594.2</v>
      </c>
      <c r="M27" s="21"/>
      <c r="N27" s="18"/>
      <c r="O27" s="18"/>
      <c r="P27" s="5"/>
    </row>
    <row r="28" spans="1:16" ht="15" customHeight="1" x14ac:dyDescent="0.25">
      <c r="A28" s="40" t="s">
        <v>139</v>
      </c>
      <c r="B28" s="41"/>
      <c r="C28" s="41"/>
      <c r="D28" s="41"/>
      <c r="E28" s="41"/>
      <c r="F28" s="41"/>
      <c r="G28" s="41"/>
      <c r="H28" s="41"/>
      <c r="I28" s="42"/>
      <c r="J28" s="11">
        <f>J22+J21+J15+J23</f>
        <v>2462.1</v>
      </c>
      <c r="K28" s="11">
        <f t="shared" ref="K28:L28" si="5">K22+K21+K15</f>
        <v>1662.1</v>
      </c>
      <c r="L28" s="11">
        <f t="shared" si="5"/>
        <v>1662.1</v>
      </c>
      <c r="M28" s="21"/>
      <c r="N28" s="18"/>
      <c r="O28" s="18"/>
      <c r="P28" s="5"/>
    </row>
    <row r="29" spans="1:16" ht="17.25" customHeight="1" x14ac:dyDescent="0.25">
      <c r="A29" s="40" t="s">
        <v>73</v>
      </c>
      <c r="B29" s="41"/>
      <c r="C29" s="41"/>
      <c r="D29" s="41"/>
      <c r="E29" s="41"/>
      <c r="F29" s="41"/>
      <c r="G29" s="41"/>
      <c r="H29" s="41"/>
      <c r="I29" s="42"/>
      <c r="J29" s="11">
        <f>J10-J15</f>
        <v>29270.89</v>
      </c>
      <c r="K29" s="11">
        <f t="shared" ref="K29:L29" si="6">K10</f>
        <v>28629.899999999998</v>
      </c>
      <c r="L29" s="11">
        <f t="shared" si="6"/>
        <v>28670.89</v>
      </c>
      <c r="M29" s="21"/>
      <c r="N29" s="18"/>
      <c r="O29" s="18"/>
      <c r="P29" s="5"/>
    </row>
    <row r="30" spans="1:16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5"/>
      <c r="K30" s="35"/>
      <c r="L30" s="35"/>
      <c r="M30" s="36"/>
      <c r="N30" s="37"/>
      <c r="O30" s="37"/>
      <c r="P30" s="38"/>
    </row>
    <row r="31" spans="1:16" x14ac:dyDescent="0.25">
      <c r="A31" s="43" t="s">
        <v>82</v>
      </c>
      <c r="B31" s="43"/>
      <c r="C31" s="43"/>
      <c r="D31" s="43"/>
      <c r="E31" s="43"/>
      <c r="F31" s="43"/>
      <c r="G31" s="43"/>
      <c r="I31" s="44"/>
      <c r="J31" s="44"/>
      <c r="K31" s="44"/>
      <c r="M31" s="39" t="s">
        <v>81</v>
      </c>
      <c r="N31" s="39"/>
      <c r="O31" s="39"/>
    </row>
  </sheetData>
  <mergeCells count="41">
    <mergeCell ref="J1:P1"/>
    <mergeCell ref="K2:P2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N5:N7"/>
    <mergeCell ref="O5:O7"/>
    <mergeCell ref="P5:P7"/>
    <mergeCell ref="E6:E7"/>
    <mergeCell ref="G6:G7"/>
    <mergeCell ref="H6:H7"/>
    <mergeCell ref="J6:J7"/>
    <mergeCell ref="K6:K7"/>
    <mergeCell ref="L6:L7"/>
    <mergeCell ref="A8:P8"/>
    <mergeCell ref="A9:P9"/>
    <mergeCell ref="M10:M14"/>
    <mergeCell ref="A12:A13"/>
    <mergeCell ref="B12:B13"/>
    <mergeCell ref="C12:C13"/>
    <mergeCell ref="D12:D13"/>
    <mergeCell ref="A18:P18"/>
    <mergeCell ref="A23:A24"/>
    <mergeCell ref="B23:B24"/>
    <mergeCell ref="M23:M24"/>
    <mergeCell ref="N23:N24"/>
    <mergeCell ref="O23:O24"/>
    <mergeCell ref="P23:P24"/>
    <mergeCell ref="M31:O31"/>
    <mergeCell ref="A26:I26"/>
    <mergeCell ref="A27:I27"/>
    <mergeCell ref="A28:I28"/>
    <mergeCell ref="A29:I29"/>
    <mergeCell ref="A31:G31"/>
    <mergeCell ref="I31:K31"/>
  </mergeCells>
  <pageMargins left="0.70866141732283472" right="0.27" top="0.54" bottom="0.36" header="0.51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6"/>
  <sheetViews>
    <sheetView tabSelected="1" topLeftCell="A30" workbookViewId="0">
      <selection activeCell="J1" sqref="A1:P37"/>
    </sheetView>
  </sheetViews>
  <sheetFormatPr defaultRowHeight="15" x14ac:dyDescent="0.25"/>
  <cols>
    <col min="1" max="1" width="4.140625" customWidth="1"/>
    <col min="2" max="2" width="19.85546875" customWidth="1"/>
    <col min="3" max="3" width="16.28515625" customWidth="1"/>
    <col min="4" max="4" width="7.5703125" customWidth="1"/>
    <col min="5" max="5" width="4.28515625" customWidth="1"/>
    <col min="6" max="6" width="5.7109375" customWidth="1"/>
    <col min="7" max="7" width="10.85546875" customWidth="1"/>
    <col min="8" max="8" width="5.5703125" customWidth="1"/>
    <col min="9" max="9" width="4.42578125" customWidth="1"/>
    <col min="13" max="13" width="10.28515625" customWidth="1"/>
    <col min="14" max="16" width="6.42578125" customWidth="1"/>
  </cols>
  <sheetData>
    <row r="1" spans="1:17" ht="28.5" customHeight="1" x14ac:dyDescent="0.25">
      <c r="J1" s="60" t="s">
        <v>144</v>
      </c>
      <c r="K1" s="60"/>
      <c r="L1" s="60"/>
      <c r="M1" s="60"/>
      <c r="N1" s="60"/>
      <c r="O1" s="60"/>
      <c r="P1" s="60"/>
    </row>
    <row r="2" spans="1:17" ht="4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2"/>
      <c r="K2" s="61" t="s">
        <v>79</v>
      </c>
      <c r="L2" s="61"/>
      <c r="M2" s="61"/>
      <c r="N2" s="61"/>
      <c r="O2" s="61"/>
      <c r="P2" s="61"/>
    </row>
    <row r="3" spans="1:17" ht="35.25" customHeight="1" x14ac:dyDescent="0.2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5" spans="1:17" ht="33" customHeight="1" x14ac:dyDescent="0.25">
      <c r="A5" s="59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/>
      <c r="G5" s="59"/>
      <c r="H5" s="59"/>
      <c r="I5" s="63" t="s">
        <v>5</v>
      </c>
      <c r="J5" s="59" t="s">
        <v>6</v>
      </c>
      <c r="K5" s="59"/>
      <c r="L5" s="59"/>
      <c r="M5" s="59" t="s">
        <v>7</v>
      </c>
      <c r="N5" s="59">
        <v>2017</v>
      </c>
      <c r="O5" s="59">
        <v>2018</v>
      </c>
      <c r="P5" s="59">
        <v>2019</v>
      </c>
    </row>
    <row r="6" spans="1:17" x14ac:dyDescent="0.25">
      <c r="A6" s="59"/>
      <c r="B6" s="59"/>
      <c r="C6" s="59"/>
      <c r="D6" s="59"/>
      <c r="E6" s="59" t="s">
        <v>8</v>
      </c>
      <c r="F6" s="2" t="s">
        <v>9</v>
      </c>
      <c r="G6" s="59" t="s">
        <v>11</v>
      </c>
      <c r="H6" s="59" t="s">
        <v>12</v>
      </c>
      <c r="I6" s="64"/>
      <c r="J6" s="59">
        <v>2017</v>
      </c>
      <c r="K6" s="59">
        <v>2018</v>
      </c>
      <c r="L6" s="59">
        <v>2019</v>
      </c>
      <c r="M6" s="59"/>
      <c r="N6" s="59"/>
      <c r="O6" s="59"/>
      <c r="P6" s="59"/>
    </row>
    <row r="7" spans="1:17" x14ac:dyDescent="0.25">
      <c r="A7" s="59"/>
      <c r="B7" s="59"/>
      <c r="C7" s="59"/>
      <c r="D7" s="59"/>
      <c r="E7" s="59"/>
      <c r="F7" s="2" t="s">
        <v>10</v>
      </c>
      <c r="G7" s="59"/>
      <c r="H7" s="59"/>
      <c r="I7" s="65"/>
      <c r="J7" s="59"/>
      <c r="K7" s="59"/>
      <c r="L7" s="59"/>
      <c r="M7" s="59"/>
      <c r="N7" s="59"/>
      <c r="O7" s="59"/>
      <c r="P7" s="59"/>
    </row>
    <row r="8" spans="1:17" ht="28.5" customHeight="1" x14ac:dyDescent="0.25">
      <c r="A8" s="45" t="s">
        <v>63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7" ht="15" customHeight="1" x14ac:dyDescent="0.25">
      <c r="A9" s="45" t="s">
        <v>59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7" ht="90" customHeight="1" x14ac:dyDescent="0.25">
      <c r="A10" s="13" t="s">
        <v>13</v>
      </c>
      <c r="B10" s="13" t="s">
        <v>74</v>
      </c>
      <c r="C10" s="13"/>
      <c r="D10" s="13"/>
      <c r="E10" s="14" t="s">
        <v>19</v>
      </c>
      <c r="F10" s="14" t="s">
        <v>22</v>
      </c>
      <c r="G10" s="14" t="s">
        <v>45</v>
      </c>
      <c r="H10" s="15" t="s">
        <v>20</v>
      </c>
      <c r="I10" s="16" t="s">
        <v>21</v>
      </c>
      <c r="J10" s="17">
        <f>J11+J15</f>
        <v>17461.5</v>
      </c>
      <c r="K10" s="17">
        <f t="shared" ref="K10:L10" si="0">K11+K15</f>
        <v>17107.79</v>
      </c>
      <c r="L10" s="17">
        <f t="shared" si="0"/>
        <v>19280.099999999999</v>
      </c>
      <c r="M10" s="13" t="s">
        <v>64</v>
      </c>
      <c r="N10" s="16">
        <v>11</v>
      </c>
      <c r="O10" s="16">
        <v>11</v>
      </c>
      <c r="P10" s="16">
        <v>11</v>
      </c>
    </row>
    <row r="11" spans="1:17" ht="35.25" customHeight="1" x14ac:dyDescent="0.25">
      <c r="A11" s="46" t="s">
        <v>14</v>
      </c>
      <c r="B11" s="48" t="s">
        <v>25</v>
      </c>
      <c r="C11" s="48" t="s">
        <v>44</v>
      </c>
      <c r="D11" s="57"/>
      <c r="E11" s="8" t="s">
        <v>19</v>
      </c>
      <c r="F11" s="8" t="s">
        <v>23</v>
      </c>
      <c r="G11" s="8" t="s">
        <v>46</v>
      </c>
      <c r="H11" s="10" t="s">
        <v>20</v>
      </c>
      <c r="I11" s="9" t="s">
        <v>21</v>
      </c>
      <c r="J11" s="20">
        <f>SUM(J12:J14)</f>
        <v>14715</v>
      </c>
      <c r="K11" s="20">
        <f t="shared" ref="K11:L11" si="1">SUM(K12:K14)</f>
        <v>14361.29</v>
      </c>
      <c r="L11" s="20">
        <f t="shared" si="1"/>
        <v>16533.599999999999</v>
      </c>
      <c r="M11" s="3"/>
      <c r="N11" s="9"/>
      <c r="O11" s="9"/>
      <c r="P11" s="9"/>
      <c r="Q11" s="22"/>
    </row>
    <row r="12" spans="1:17" ht="30" customHeight="1" x14ac:dyDescent="0.25">
      <c r="A12" s="67"/>
      <c r="B12" s="66"/>
      <c r="C12" s="66"/>
      <c r="D12" s="68"/>
      <c r="E12" s="8" t="s">
        <v>19</v>
      </c>
      <c r="F12" s="8" t="s">
        <v>23</v>
      </c>
      <c r="G12" s="8" t="s">
        <v>46</v>
      </c>
      <c r="H12" s="10" t="s">
        <v>69</v>
      </c>
      <c r="I12" s="9"/>
      <c r="J12" s="20">
        <f>5627.96+10+5+30+1698.4</f>
        <v>7371.3600000000006</v>
      </c>
      <c r="K12" s="20">
        <f t="shared" ref="K12:L12" si="2">5627.96+10+5+30+1698.4</f>
        <v>7371.3600000000006</v>
      </c>
      <c r="L12" s="20">
        <f t="shared" si="2"/>
        <v>7371.3600000000006</v>
      </c>
      <c r="M12" s="3"/>
      <c r="N12" s="9"/>
      <c r="O12" s="9"/>
      <c r="P12" s="9"/>
    </row>
    <row r="13" spans="1:17" ht="28.5" customHeight="1" x14ac:dyDescent="0.25">
      <c r="A13" s="67"/>
      <c r="B13" s="66"/>
      <c r="C13" s="66"/>
      <c r="D13" s="68"/>
      <c r="E13" s="8" t="s">
        <v>19</v>
      </c>
      <c r="F13" s="8" t="s">
        <v>23</v>
      </c>
      <c r="G13" s="8" t="s">
        <v>46</v>
      </c>
      <c r="H13" s="10" t="s">
        <v>70</v>
      </c>
      <c r="I13" s="9"/>
      <c r="J13" s="20">
        <f>445+2414.64+1130+274+2550</f>
        <v>6813.6399999999994</v>
      </c>
      <c r="K13" s="20">
        <f>445+2414.64+796.29+274+2550</f>
        <v>6479.93</v>
      </c>
      <c r="L13" s="20">
        <f>445+2414.64+2968.6+274+2550</f>
        <v>8652.24</v>
      </c>
      <c r="M13" s="3"/>
      <c r="N13" s="9"/>
      <c r="O13" s="9"/>
      <c r="P13" s="9"/>
    </row>
    <row r="14" spans="1:17" ht="24" customHeight="1" x14ac:dyDescent="0.25">
      <c r="A14" s="47"/>
      <c r="B14" s="49"/>
      <c r="C14" s="49"/>
      <c r="D14" s="58"/>
      <c r="E14" s="8" t="s">
        <v>19</v>
      </c>
      <c r="F14" s="8" t="s">
        <v>23</v>
      </c>
      <c r="G14" s="8" t="s">
        <v>46</v>
      </c>
      <c r="H14" s="10" t="s">
        <v>71</v>
      </c>
      <c r="I14" s="9"/>
      <c r="J14" s="20">
        <f>450+80</f>
        <v>530</v>
      </c>
      <c r="K14" s="20">
        <f>430+80</f>
        <v>510</v>
      </c>
      <c r="L14" s="20">
        <f>430+80</f>
        <v>510</v>
      </c>
      <c r="M14" s="3"/>
      <c r="N14" s="9"/>
      <c r="O14" s="9"/>
      <c r="P14" s="9"/>
    </row>
    <row r="15" spans="1:17" ht="22.5" customHeight="1" x14ac:dyDescent="0.25">
      <c r="A15" s="46" t="s">
        <v>15</v>
      </c>
      <c r="B15" s="48" t="s">
        <v>26</v>
      </c>
      <c r="C15" s="48" t="s">
        <v>43</v>
      </c>
      <c r="D15" s="57"/>
      <c r="E15" s="8" t="s">
        <v>19</v>
      </c>
      <c r="F15" s="8" t="s">
        <v>23</v>
      </c>
      <c r="G15" s="8" t="s">
        <v>47</v>
      </c>
      <c r="H15" s="10" t="s">
        <v>20</v>
      </c>
      <c r="I15" s="9" t="s">
        <v>21</v>
      </c>
      <c r="J15" s="20">
        <f>SUM(J16:J17)</f>
        <v>2746.5</v>
      </c>
      <c r="K15" s="20">
        <f t="shared" ref="K15:L15" si="3">SUM(K16:K17)</f>
        <v>2746.5</v>
      </c>
      <c r="L15" s="20">
        <f t="shared" si="3"/>
        <v>2746.5</v>
      </c>
      <c r="M15" s="3"/>
      <c r="N15" s="9"/>
      <c r="O15" s="9"/>
      <c r="P15" s="9"/>
    </row>
    <row r="16" spans="1:17" ht="20.25" customHeight="1" x14ac:dyDescent="0.25">
      <c r="A16" s="67"/>
      <c r="B16" s="66"/>
      <c r="C16" s="66"/>
      <c r="D16" s="68"/>
      <c r="E16" s="8" t="s">
        <v>19</v>
      </c>
      <c r="F16" s="8" t="s">
        <v>23</v>
      </c>
      <c r="G16" s="8" t="s">
        <v>47</v>
      </c>
      <c r="H16" s="10" t="s">
        <v>69</v>
      </c>
      <c r="I16" s="9"/>
      <c r="J16" s="11">
        <f>1907.6+1+576.1</f>
        <v>2484.6999999999998</v>
      </c>
      <c r="K16" s="11">
        <f t="shared" ref="K16:L16" si="4">1907.6+1+576.1</f>
        <v>2484.6999999999998</v>
      </c>
      <c r="L16" s="11">
        <f t="shared" si="4"/>
        <v>2484.6999999999998</v>
      </c>
      <c r="M16" s="3"/>
      <c r="N16" s="9"/>
      <c r="O16" s="9"/>
      <c r="P16" s="9"/>
    </row>
    <row r="17" spans="1:16" ht="21.75" customHeight="1" x14ac:dyDescent="0.25">
      <c r="A17" s="47"/>
      <c r="B17" s="49"/>
      <c r="C17" s="49"/>
      <c r="D17" s="58"/>
      <c r="E17" s="8" t="s">
        <v>19</v>
      </c>
      <c r="F17" s="8" t="s">
        <v>23</v>
      </c>
      <c r="G17" s="8" t="s">
        <v>47</v>
      </c>
      <c r="H17" s="10" t="s">
        <v>70</v>
      </c>
      <c r="I17" s="9"/>
      <c r="J17" s="11">
        <f>60+35+166.8</f>
        <v>261.8</v>
      </c>
      <c r="K17" s="11">
        <f t="shared" ref="K17:L17" si="5">60+35+166.8</f>
        <v>261.8</v>
      </c>
      <c r="L17" s="11">
        <f t="shared" si="5"/>
        <v>261.8</v>
      </c>
      <c r="M17" s="3"/>
      <c r="N17" s="9"/>
      <c r="O17" s="9"/>
      <c r="P17" s="9"/>
    </row>
    <row r="18" spans="1:16" ht="38.25" customHeight="1" x14ac:dyDescent="0.25">
      <c r="A18" s="45" t="s">
        <v>60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ht="88.5" customHeight="1" x14ac:dyDescent="0.25">
      <c r="A19" s="13" t="s">
        <v>16</v>
      </c>
      <c r="B19" s="13" t="s">
        <v>75</v>
      </c>
      <c r="C19" s="13"/>
      <c r="D19" s="13"/>
      <c r="E19" s="14" t="s">
        <v>19</v>
      </c>
      <c r="F19" s="14" t="s">
        <v>22</v>
      </c>
      <c r="G19" s="14" t="s">
        <v>50</v>
      </c>
      <c r="H19" s="15" t="s">
        <v>20</v>
      </c>
      <c r="I19" s="16" t="s">
        <v>21</v>
      </c>
      <c r="J19" s="17">
        <f>SUM(J20:J21)</f>
        <v>762.7</v>
      </c>
      <c r="K19" s="17">
        <f>SUM(K20:K21)</f>
        <v>762.7</v>
      </c>
      <c r="L19" s="17">
        <f>SUM(L20:L21)</f>
        <v>762.7</v>
      </c>
      <c r="M19" s="13" t="s">
        <v>65</v>
      </c>
      <c r="N19" s="16">
        <v>55</v>
      </c>
      <c r="O19" s="16">
        <v>55</v>
      </c>
      <c r="P19" s="16">
        <v>55</v>
      </c>
    </row>
    <row r="20" spans="1:16" ht="105.75" customHeight="1" x14ac:dyDescent="0.25">
      <c r="A20" s="4" t="s">
        <v>17</v>
      </c>
      <c r="B20" s="3" t="s">
        <v>28</v>
      </c>
      <c r="C20" s="3" t="s">
        <v>42</v>
      </c>
      <c r="D20" s="3"/>
      <c r="E20" s="8" t="s">
        <v>19</v>
      </c>
      <c r="F20" s="8" t="s">
        <v>23</v>
      </c>
      <c r="G20" s="8" t="s">
        <v>48</v>
      </c>
      <c r="H20" s="10" t="s">
        <v>70</v>
      </c>
      <c r="I20" s="9" t="s">
        <v>21</v>
      </c>
      <c r="J20" s="11">
        <f>160.2+418+4.5</f>
        <v>582.70000000000005</v>
      </c>
      <c r="K20" s="11">
        <f t="shared" ref="K20:L20" si="6">160.2+418+4.5</f>
        <v>582.70000000000005</v>
      </c>
      <c r="L20" s="11">
        <f t="shared" si="6"/>
        <v>582.70000000000005</v>
      </c>
      <c r="M20" s="3"/>
      <c r="N20" s="3"/>
      <c r="O20" s="3"/>
      <c r="P20" s="5"/>
    </row>
    <row r="21" spans="1:16" ht="144" customHeight="1" x14ac:dyDescent="0.25">
      <c r="A21" s="4" t="s">
        <v>18</v>
      </c>
      <c r="B21" s="3" t="s">
        <v>29</v>
      </c>
      <c r="C21" s="6" t="s">
        <v>41</v>
      </c>
      <c r="D21" s="7"/>
      <c r="E21" s="8" t="s">
        <v>19</v>
      </c>
      <c r="F21" s="8" t="s">
        <v>23</v>
      </c>
      <c r="G21" s="8" t="s">
        <v>49</v>
      </c>
      <c r="H21" s="10" t="s">
        <v>70</v>
      </c>
      <c r="I21" s="9" t="s">
        <v>21</v>
      </c>
      <c r="J21" s="11">
        <v>180</v>
      </c>
      <c r="K21" s="11">
        <v>180</v>
      </c>
      <c r="L21" s="11">
        <v>180</v>
      </c>
      <c r="M21" s="7"/>
      <c r="N21" s="7"/>
      <c r="O21" s="7"/>
      <c r="P21" s="5"/>
    </row>
    <row r="22" spans="1:16" ht="56.25" customHeight="1" x14ac:dyDescent="0.25">
      <c r="A22" s="45" t="s">
        <v>61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 ht="66" customHeight="1" x14ac:dyDescent="0.25">
      <c r="A23" s="13" t="s">
        <v>30</v>
      </c>
      <c r="B23" s="13" t="s">
        <v>76</v>
      </c>
      <c r="C23" s="13"/>
      <c r="D23" s="13"/>
      <c r="E23" s="14" t="s">
        <v>19</v>
      </c>
      <c r="F23" s="14" t="s">
        <v>22</v>
      </c>
      <c r="G23" s="14" t="s">
        <v>51</v>
      </c>
      <c r="H23" s="15" t="s">
        <v>20</v>
      </c>
      <c r="I23" s="16" t="s">
        <v>21</v>
      </c>
      <c r="J23" s="17">
        <f>J24+J28+J29</f>
        <v>34082.25</v>
      </c>
      <c r="K23" s="17">
        <f t="shared" ref="K23:L23" si="7">K24+K28+K29</f>
        <v>33130.25</v>
      </c>
      <c r="L23" s="17">
        <f t="shared" si="7"/>
        <v>33130.25</v>
      </c>
      <c r="M23" s="69" t="s">
        <v>80</v>
      </c>
      <c r="N23" s="72">
        <v>448</v>
      </c>
      <c r="O23" s="72">
        <v>448</v>
      </c>
      <c r="P23" s="72">
        <v>448</v>
      </c>
    </row>
    <row r="24" spans="1:16" ht="39" customHeight="1" x14ac:dyDescent="0.25">
      <c r="A24" s="4" t="s">
        <v>32</v>
      </c>
      <c r="B24" s="48" t="s">
        <v>31</v>
      </c>
      <c r="C24" s="48" t="s">
        <v>40</v>
      </c>
      <c r="D24" s="57"/>
      <c r="E24" s="8" t="s">
        <v>19</v>
      </c>
      <c r="F24" s="8" t="s">
        <v>23</v>
      </c>
      <c r="G24" s="8" t="s">
        <v>52</v>
      </c>
      <c r="H24" s="10" t="s">
        <v>20</v>
      </c>
      <c r="I24" s="9" t="s">
        <v>21</v>
      </c>
      <c r="J24" s="11">
        <f>SUM(J25:J27)</f>
        <v>33333.25</v>
      </c>
      <c r="K24" s="11">
        <f t="shared" ref="K24:L24" si="8">SUM(K25:K27)</f>
        <v>32381.25</v>
      </c>
      <c r="L24" s="11">
        <f t="shared" si="8"/>
        <v>32381.25</v>
      </c>
      <c r="M24" s="70"/>
      <c r="N24" s="73"/>
      <c r="O24" s="73"/>
      <c r="P24" s="73"/>
    </row>
    <row r="25" spans="1:16" ht="40.5" customHeight="1" x14ac:dyDescent="0.25">
      <c r="A25" s="4"/>
      <c r="B25" s="66"/>
      <c r="C25" s="66"/>
      <c r="D25" s="68"/>
      <c r="E25" s="8" t="s">
        <v>19</v>
      </c>
      <c r="F25" s="8" t="s">
        <v>23</v>
      </c>
      <c r="G25" s="8" t="s">
        <v>52</v>
      </c>
      <c r="H25" s="10" t="s">
        <v>69</v>
      </c>
      <c r="I25" s="9"/>
      <c r="J25" s="11">
        <f>11794.5+3561.9+2078.4+627.6+2.1+9386.6+2834.7+4.2-109.7-60</f>
        <v>30120.3</v>
      </c>
      <c r="K25" s="11">
        <f t="shared" ref="K25:L25" si="9">11794.5+3561.9+2078.4+627.6+2.1+9386.6+2834.7+4.2</f>
        <v>30290</v>
      </c>
      <c r="L25" s="11">
        <f t="shared" si="9"/>
        <v>30290</v>
      </c>
      <c r="M25" s="70"/>
      <c r="N25" s="73"/>
      <c r="O25" s="73"/>
      <c r="P25" s="73"/>
    </row>
    <row r="26" spans="1:16" ht="39" customHeight="1" x14ac:dyDescent="0.25">
      <c r="A26" s="4"/>
      <c r="B26" s="66"/>
      <c r="C26" s="66"/>
      <c r="D26" s="68"/>
      <c r="E26" s="8" t="s">
        <v>19</v>
      </c>
      <c r="F26" s="8" t="s">
        <v>23</v>
      </c>
      <c r="G26" s="8" t="s">
        <v>52</v>
      </c>
      <c r="H26" s="10" t="s">
        <v>70</v>
      </c>
      <c r="I26" s="9"/>
      <c r="J26" s="11">
        <f>150.5+6+50+100+157+952.25+286+2+105+95+22.5+90+55+109.7+60+380+422+150</f>
        <v>3192.95</v>
      </c>
      <c r="K26" s="11">
        <f t="shared" ref="K26:L26" si="10">150.5+6+50+100+157+952.25+286+2+105+95+22.5+90+55</f>
        <v>2071.25</v>
      </c>
      <c r="L26" s="11">
        <f t="shared" si="10"/>
        <v>2071.25</v>
      </c>
      <c r="M26" s="70"/>
      <c r="N26" s="73"/>
      <c r="O26" s="73"/>
      <c r="P26" s="73"/>
    </row>
    <row r="27" spans="1:16" ht="41.25" customHeight="1" x14ac:dyDescent="0.25">
      <c r="A27" s="4"/>
      <c r="B27" s="49"/>
      <c r="C27" s="49"/>
      <c r="D27" s="58"/>
      <c r="E27" s="8" t="s">
        <v>19</v>
      </c>
      <c r="F27" s="8" t="s">
        <v>23</v>
      </c>
      <c r="G27" s="8" t="s">
        <v>52</v>
      </c>
      <c r="H27" s="10" t="s">
        <v>71</v>
      </c>
      <c r="I27" s="9"/>
      <c r="J27" s="11">
        <v>20</v>
      </c>
      <c r="K27" s="11">
        <v>20</v>
      </c>
      <c r="L27" s="11">
        <v>20</v>
      </c>
      <c r="M27" s="70"/>
      <c r="N27" s="73"/>
      <c r="O27" s="73"/>
      <c r="P27" s="73"/>
    </row>
    <row r="28" spans="1:16" ht="40.5" customHeight="1" x14ac:dyDescent="0.25">
      <c r="A28" s="4" t="s">
        <v>33</v>
      </c>
      <c r="B28" s="3" t="s">
        <v>35</v>
      </c>
      <c r="C28" s="6" t="s">
        <v>27</v>
      </c>
      <c r="D28" s="7"/>
      <c r="E28" s="8" t="s">
        <v>19</v>
      </c>
      <c r="F28" s="8" t="s">
        <v>23</v>
      </c>
      <c r="G28" s="8" t="s">
        <v>53</v>
      </c>
      <c r="H28" s="10" t="s">
        <v>70</v>
      </c>
      <c r="I28" s="9" t="s">
        <v>21</v>
      </c>
      <c r="J28" s="11">
        <v>250</v>
      </c>
      <c r="K28" s="11">
        <v>250</v>
      </c>
      <c r="L28" s="11">
        <v>250</v>
      </c>
      <c r="M28" s="70"/>
      <c r="N28" s="73"/>
      <c r="O28" s="73"/>
      <c r="P28" s="73"/>
    </row>
    <row r="29" spans="1:16" ht="117.75" customHeight="1" x14ac:dyDescent="0.25">
      <c r="A29" s="4" t="s">
        <v>34</v>
      </c>
      <c r="B29" s="3" t="s">
        <v>36</v>
      </c>
      <c r="C29" s="6" t="s">
        <v>68</v>
      </c>
      <c r="D29" s="7"/>
      <c r="E29" s="8" t="s">
        <v>19</v>
      </c>
      <c r="F29" s="8" t="s">
        <v>23</v>
      </c>
      <c r="G29" s="8" t="s">
        <v>54</v>
      </c>
      <c r="H29" s="10" t="s">
        <v>78</v>
      </c>
      <c r="I29" s="9" t="s">
        <v>21</v>
      </c>
      <c r="J29" s="11">
        <v>499</v>
      </c>
      <c r="K29" s="11">
        <v>499</v>
      </c>
      <c r="L29" s="11">
        <v>499</v>
      </c>
      <c r="M29" s="71"/>
      <c r="N29" s="74"/>
      <c r="O29" s="74"/>
      <c r="P29" s="74"/>
    </row>
    <row r="30" spans="1:16" ht="31.5" customHeight="1" x14ac:dyDescent="0.25">
      <c r="A30" s="45" t="s">
        <v>62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69.75" customHeight="1" x14ac:dyDescent="0.25">
      <c r="A31" s="13" t="s">
        <v>37</v>
      </c>
      <c r="B31" s="13" t="s">
        <v>77</v>
      </c>
      <c r="C31" s="13" t="s">
        <v>67</v>
      </c>
      <c r="D31" s="13"/>
      <c r="E31" s="14" t="s">
        <v>19</v>
      </c>
      <c r="F31" s="14" t="s">
        <v>55</v>
      </c>
      <c r="G31" s="14" t="s">
        <v>57</v>
      </c>
      <c r="H31" s="15" t="s">
        <v>20</v>
      </c>
      <c r="I31" s="16" t="s">
        <v>21</v>
      </c>
      <c r="J31" s="17">
        <f>J32</f>
        <v>490</v>
      </c>
      <c r="K31" s="17">
        <f t="shared" ref="K31:L31" si="11">K32</f>
        <v>490</v>
      </c>
      <c r="L31" s="17">
        <f t="shared" si="11"/>
        <v>490</v>
      </c>
      <c r="M31" s="69" t="s">
        <v>66</v>
      </c>
      <c r="N31" s="16">
        <v>85</v>
      </c>
      <c r="O31" s="16">
        <v>85</v>
      </c>
      <c r="P31" s="16">
        <v>85</v>
      </c>
    </row>
    <row r="32" spans="1:16" ht="65.25" customHeight="1" x14ac:dyDescent="0.25">
      <c r="A32" s="4" t="s">
        <v>38</v>
      </c>
      <c r="B32" s="3" t="s">
        <v>39</v>
      </c>
      <c r="C32" s="3" t="s">
        <v>67</v>
      </c>
      <c r="D32" s="3"/>
      <c r="E32" s="8" t="s">
        <v>19</v>
      </c>
      <c r="F32" s="8" t="s">
        <v>56</v>
      </c>
      <c r="G32" s="8" t="s">
        <v>58</v>
      </c>
      <c r="H32" s="10" t="s">
        <v>78</v>
      </c>
      <c r="I32" s="9" t="s">
        <v>21</v>
      </c>
      <c r="J32" s="11">
        <v>490</v>
      </c>
      <c r="K32" s="11">
        <v>490</v>
      </c>
      <c r="L32" s="11">
        <v>490</v>
      </c>
      <c r="M32" s="71"/>
      <c r="N32" s="3"/>
      <c r="O32" s="3"/>
      <c r="P32" s="5"/>
    </row>
    <row r="33" spans="1:16" ht="15.75" customHeight="1" x14ac:dyDescent="0.25">
      <c r="A33" s="40" t="s">
        <v>72</v>
      </c>
      <c r="B33" s="41"/>
      <c r="C33" s="41"/>
      <c r="D33" s="41"/>
      <c r="E33" s="41"/>
      <c r="F33" s="41"/>
      <c r="G33" s="41"/>
      <c r="H33" s="41"/>
      <c r="I33" s="42"/>
      <c r="J33" s="11">
        <f>J31+J23+J19+J10</f>
        <v>52796.45</v>
      </c>
      <c r="K33" s="11">
        <f t="shared" ref="K33:L33" si="12">K31+K23+K19+K10</f>
        <v>51490.74</v>
      </c>
      <c r="L33" s="11">
        <f t="shared" si="12"/>
        <v>53663.049999999996</v>
      </c>
      <c r="M33" s="21"/>
      <c r="N33" s="18"/>
      <c r="O33" s="18"/>
      <c r="P33" s="5"/>
    </row>
    <row r="34" spans="1:16" ht="15.75" customHeight="1" x14ac:dyDescent="0.25">
      <c r="A34" s="40" t="s">
        <v>73</v>
      </c>
      <c r="B34" s="41"/>
      <c r="C34" s="41"/>
      <c r="D34" s="41"/>
      <c r="E34" s="41"/>
      <c r="F34" s="41"/>
      <c r="G34" s="41"/>
      <c r="H34" s="41"/>
      <c r="I34" s="42"/>
      <c r="J34" s="11">
        <f>J33</f>
        <v>52796.45</v>
      </c>
      <c r="K34" s="11">
        <f t="shared" ref="K34:L34" si="13">K33</f>
        <v>51490.74</v>
      </c>
      <c r="L34" s="11">
        <f t="shared" si="13"/>
        <v>53663.049999999996</v>
      </c>
      <c r="M34" s="19"/>
      <c r="N34" s="18"/>
      <c r="O34" s="18"/>
      <c r="P34" s="5"/>
    </row>
    <row r="36" spans="1:16" ht="15" customHeight="1" x14ac:dyDescent="0.25">
      <c r="A36" s="43" t="s">
        <v>82</v>
      </c>
      <c r="B36" s="43"/>
      <c r="C36" s="43"/>
      <c r="D36" s="43"/>
      <c r="E36" s="43"/>
      <c r="F36" s="43"/>
      <c r="G36" s="43"/>
      <c r="I36" s="44"/>
      <c r="J36" s="44"/>
      <c r="K36" s="44"/>
      <c r="M36" s="39" t="s">
        <v>81</v>
      </c>
      <c r="N36" s="39"/>
      <c r="O36" s="39"/>
    </row>
  </sheetData>
  <mergeCells count="46">
    <mergeCell ref="J1:P1"/>
    <mergeCell ref="M36:O36"/>
    <mergeCell ref="A22:P22"/>
    <mergeCell ref="A8:P8"/>
    <mergeCell ref="A9:P9"/>
    <mergeCell ref="A18:P18"/>
    <mergeCell ref="M23:M29"/>
    <mergeCell ref="N23:N29"/>
    <mergeCell ref="O23:O29"/>
    <mergeCell ref="P23:P29"/>
    <mergeCell ref="A30:P30"/>
    <mergeCell ref="M31:M32"/>
    <mergeCell ref="A33:I33"/>
    <mergeCell ref="A34:I34"/>
    <mergeCell ref="J6:J7"/>
    <mergeCell ref="K2:P2"/>
    <mergeCell ref="A3:P3"/>
    <mergeCell ref="A5:A7"/>
    <mergeCell ref="B5:B7"/>
    <mergeCell ref="C5:C7"/>
    <mergeCell ref="D5:D7"/>
    <mergeCell ref="E5:H5"/>
    <mergeCell ref="I5:I7"/>
    <mergeCell ref="J5:L5"/>
    <mergeCell ref="M5:M7"/>
    <mergeCell ref="N5:N7"/>
    <mergeCell ref="O5:O7"/>
    <mergeCell ref="P5:P7"/>
    <mergeCell ref="E6:E7"/>
    <mergeCell ref="G6:G7"/>
    <mergeCell ref="H6:H7"/>
    <mergeCell ref="L6:L7"/>
    <mergeCell ref="A36:G36"/>
    <mergeCell ref="I36:K36"/>
    <mergeCell ref="C24:C27"/>
    <mergeCell ref="B15:B17"/>
    <mergeCell ref="C15:C17"/>
    <mergeCell ref="A15:A17"/>
    <mergeCell ref="D24:D27"/>
    <mergeCell ref="K6:K7"/>
    <mergeCell ref="B24:B27"/>
    <mergeCell ref="B11:B14"/>
    <mergeCell ref="C11:C14"/>
    <mergeCell ref="A11:A14"/>
    <mergeCell ref="D11:D14"/>
    <mergeCell ref="D15:D17"/>
  </mergeCells>
  <pageMargins left="0.70866141732283472" right="0.27" top="0.54" bottom="0.36" header="0.5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2</vt:lpstr>
      <vt:lpstr>Пр 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Ценилова</dc:creator>
  <cp:lastModifiedBy>Едачева</cp:lastModifiedBy>
  <cp:lastPrinted>2017-08-16T06:21:01Z</cp:lastPrinted>
  <dcterms:created xsi:type="dcterms:W3CDTF">2015-10-27T10:53:45Z</dcterms:created>
  <dcterms:modified xsi:type="dcterms:W3CDTF">2017-08-16T06:21:27Z</dcterms:modified>
</cp:coreProperties>
</file>