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осин.ADM\Desktop\Гос программа благоустройство\"/>
    </mc:Choice>
  </mc:AlternateContent>
  <bookViews>
    <workbookView xWindow="0" yWindow="0" windowWidth="19170" windowHeight="11520"/>
  </bookViews>
  <sheets>
    <sheet name="Дворы" sheetId="1" r:id="rId1"/>
    <sheet name="Парки" sheetId="2" r:id="rId2"/>
    <sheet name="Лист3" sheetId="3" r:id="rId3"/>
  </sheets>
  <definedNames>
    <definedName name="_xlnm.Print_Area" localSheetId="0">Дворы!$A$1:$K$50</definedName>
    <definedName name="_xlnm.Print_Area" localSheetId="1">Парки!$A$1:$M$17</definedName>
  </definedNames>
  <calcPr calcId="152511"/>
</workbook>
</file>

<file path=xl/calcChain.xml><?xml version="1.0" encoding="utf-8"?>
<calcChain xmlns="http://schemas.openxmlformats.org/spreadsheetml/2006/main">
  <c r="G14" i="2" l="1"/>
  <c r="G13" i="2"/>
  <c r="G12" i="2"/>
  <c r="G11" i="2"/>
  <c r="G15" i="2" s="1"/>
  <c r="F13" i="2"/>
  <c r="F11" i="2"/>
  <c r="E12" i="2"/>
  <c r="M12" i="2" s="1"/>
  <c r="E13" i="2"/>
  <c r="M13" i="2" s="1"/>
  <c r="E14" i="2"/>
  <c r="F14" i="2" s="1"/>
  <c r="E42" i="1"/>
  <c r="E36" i="1"/>
  <c r="E30" i="1"/>
  <c r="E24" i="1"/>
  <c r="E18" i="1"/>
  <c r="E12" i="1"/>
  <c r="K26" i="1"/>
  <c r="E45" i="1" s="1"/>
  <c r="E14" i="1"/>
  <c r="K24" i="1"/>
  <c r="G45" i="1"/>
  <c r="E43" i="1"/>
  <c r="E44" i="1" s="1"/>
  <c r="G42" i="1"/>
  <c r="G43" i="1" s="1"/>
  <c r="G44" i="1" s="1"/>
  <c r="F42" i="1"/>
  <c r="G39" i="1"/>
  <c r="E37" i="1"/>
  <c r="E38" i="1" s="1"/>
  <c r="G36" i="1"/>
  <c r="G37" i="1" s="1"/>
  <c r="G38" i="1" s="1"/>
  <c r="F36" i="1"/>
  <c r="G33" i="1"/>
  <c r="E31" i="1"/>
  <c r="E32" i="1" s="1"/>
  <c r="G30" i="1"/>
  <c r="G31" i="1" s="1"/>
  <c r="G32" i="1" s="1"/>
  <c r="F30" i="1"/>
  <c r="G27" i="1"/>
  <c r="G29" i="1" s="1"/>
  <c r="E26" i="1"/>
  <c r="E25" i="1"/>
  <c r="G24" i="1"/>
  <c r="G26" i="1" s="1"/>
  <c r="F24" i="1"/>
  <c r="F26" i="1" s="1"/>
  <c r="G21" i="1"/>
  <c r="G23" i="1" s="1"/>
  <c r="E20" i="1"/>
  <c r="E19" i="1"/>
  <c r="G18" i="1"/>
  <c r="G20" i="1" s="1"/>
  <c r="F18" i="1"/>
  <c r="F20" i="1" s="1"/>
  <c r="G15" i="1"/>
  <c r="G17" i="1" s="1"/>
  <c r="G13" i="1"/>
  <c r="G12" i="1"/>
  <c r="G14" i="1" s="1"/>
  <c r="F12" i="1"/>
  <c r="E46" i="1" l="1"/>
  <c r="D46" i="1" s="1"/>
  <c r="F45" i="1"/>
  <c r="G35" i="1"/>
  <c r="G47" i="1"/>
  <c r="D26" i="1"/>
  <c r="G34" i="1"/>
  <c r="G40" i="1"/>
  <c r="G41" i="1" s="1"/>
  <c r="G46" i="1"/>
  <c r="G48" i="1"/>
  <c r="D14" i="2"/>
  <c r="D12" i="2"/>
  <c r="E15" i="2"/>
  <c r="M14" i="2"/>
  <c r="G16" i="1"/>
  <c r="G19" i="1"/>
  <c r="G22" i="1"/>
  <c r="G25" i="1"/>
  <c r="G28" i="1"/>
  <c r="E15" i="1"/>
  <c r="E21" i="1"/>
  <c r="E27" i="1"/>
  <c r="E33" i="1"/>
  <c r="E39" i="1"/>
  <c r="F15" i="2"/>
  <c r="D13" i="2"/>
  <c r="M11" i="2"/>
  <c r="D11" i="2"/>
  <c r="D15" i="2" s="1"/>
  <c r="E47" i="1"/>
  <c r="D45" i="1"/>
  <c r="F46" i="1"/>
  <c r="F47" i="1" s="1"/>
  <c r="D42" i="1"/>
  <c r="F43" i="1"/>
  <c r="D43" i="1" s="1"/>
  <c r="D36" i="1"/>
  <c r="F37" i="1"/>
  <c r="D37" i="1" s="1"/>
  <c r="D30" i="1"/>
  <c r="F31" i="1"/>
  <c r="D31" i="1" s="1"/>
  <c r="D24" i="1"/>
  <c r="F25" i="1"/>
  <c r="D20" i="1"/>
  <c r="D18" i="1"/>
  <c r="F19" i="1"/>
  <c r="E48" i="1"/>
  <c r="D12" i="1"/>
  <c r="F13" i="1"/>
  <c r="F14" i="1"/>
  <c r="D14" i="1" s="1"/>
  <c r="E13" i="1"/>
  <c r="D13" i="1" s="1"/>
  <c r="E40" i="1" l="1"/>
  <c r="F39" i="1"/>
  <c r="F40" i="1" s="1"/>
  <c r="F41" i="1" s="1"/>
  <c r="E29" i="1"/>
  <c r="E28" i="1"/>
  <c r="F27" i="1"/>
  <c r="E17" i="1"/>
  <c r="E16" i="1"/>
  <c r="F15" i="1"/>
  <c r="D19" i="1"/>
  <c r="D25" i="1"/>
  <c r="D39" i="1"/>
  <c r="E34" i="1"/>
  <c r="F33" i="1"/>
  <c r="E23" i="1"/>
  <c r="E22" i="1"/>
  <c r="F21" i="1"/>
  <c r="D47" i="1"/>
  <c r="F44" i="1"/>
  <c r="D44" i="1" s="1"/>
  <c r="F38" i="1"/>
  <c r="D38" i="1" s="1"/>
  <c r="F32" i="1"/>
  <c r="D32" i="1" s="1"/>
  <c r="D33" i="1" l="1"/>
  <c r="F34" i="1"/>
  <c r="F35" i="1" s="1"/>
  <c r="F29" i="1"/>
  <c r="D29" i="1" s="1"/>
  <c r="F28" i="1"/>
  <c r="D28" i="1" s="1"/>
  <c r="D27" i="1"/>
  <c r="D40" i="1"/>
  <c r="E41" i="1"/>
  <c r="D41" i="1" s="1"/>
  <c r="F23" i="1"/>
  <c r="D23" i="1" s="1"/>
  <c r="D21" i="1"/>
  <c r="F22" i="1"/>
  <c r="D22" i="1" s="1"/>
  <c r="D34" i="1"/>
  <c r="E35" i="1"/>
  <c r="D35" i="1" s="1"/>
  <c r="F17" i="1"/>
  <c r="D17" i="1" s="1"/>
  <c r="F48" i="1"/>
  <c r="F16" i="1"/>
  <c r="D16" i="1" s="1"/>
  <c r="D15" i="1"/>
  <c r="D48" i="1" l="1"/>
</calcChain>
</file>

<file path=xl/sharedStrings.xml><?xml version="1.0" encoding="utf-8"?>
<sst xmlns="http://schemas.openxmlformats.org/spreadsheetml/2006/main" count="101" uniqueCount="34">
  <si>
    <t>№ п/п</t>
  </si>
  <si>
    <t>Исполнитель</t>
  </si>
  <si>
    <t>Областной бюджет</t>
  </si>
  <si>
    <t>Местный бюджет</t>
  </si>
  <si>
    <t>ИТОГО</t>
  </si>
  <si>
    <t xml:space="preserve">Федеральный бюджет </t>
  </si>
  <si>
    <t>Благоустройство дворовых территорий многоквартирных домов</t>
  </si>
  <si>
    <t>Благоустройство  наиболее посещаемых муниципальных  территорий общего пользования населенных пунктов</t>
  </si>
  <si>
    <t xml:space="preserve">РАСПРЕДЕЛЕНИЕ
субсидий местным бюджетам между муниципальными образованиями по мероприятиям подпрограммы 1 «Формирование современной городской среды на территории муниципальных образований Владимирской области в 2017 году» государственной программы «Благоустройство территорий муниципальных образований Владимирской области в 2017 году» 
</t>
  </si>
  <si>
    <t>Формирование современной городской среды, в т.ч.</t>
  </si>
  <si>
    <t>Город Владимир</t>
  </si>
  <si>
    <t>Город Гусь-Хрустальный</t>
  </si>
  <si>
    <t>Город Ковров</t>
  </si>
  <si>
    <t>Городской округ Муром</t>
  </si>
  <si>
    <t>Город (городское поселение) Вязники</t>
  </si>
  <si>
    <t>Город (городское поселение)  Гороховец</t>
  </si>
  <si>
    <t>Город (городское поселение) Курлово</t>
  </si>
  <si>
    <t>Город (городское поселение)  Камешково</t>
  </si>
  <si>
    <t>Город (городское поселение)  Кольчугино</t>
  </si>
  <si>
    <t>Город (городское поселение) Меленки</t>
  </si>
  <si>
    <t>Город (городское поселение) Ставрово</t>
  </si>
  <si>
    <t>Город (городское поселение)  Суздаль</t>
  </si>
  <si>
    <t>Источники финансирования, руб</t>
  </si>
  <si>
    <t>Наименование объекта (вида работ)</t>
  </si>
  <si>
    <t>Объем финансиро-вания, руб.</t>
  </si>
  <si>
    <t>Наименования муниципального образования</t>
  </si>
  <si>
    <t>Срок ввода (строительства) объекта, год</t>
  </si>
  <si>
    <t>Внебюджетные средства</t>
  </si>
  <si>
    <t xml:space="preserve">Администрация муниципального образования, департамент жилищно-коммунального хозяйства администрации области </t>
  </si>
  <si>
    <t>ЗАТО город Радужный</t>
  </si>
  <si>
    <t>Примечания: органы местного самоуправления привлекаются к исполнению мероприятий по согласованию.</t>
  </si>
  <si>
    <t>Приложение №4 к постановлению администрации области от_____________ № ________</t>
  </si>
  <si>
    <t>Приложение №5 к постановлению администрации области от___________ № ______</t>
  </si>
  <si>
    <t xml:space="preserve">РАСПРЕДЕЛЕНИЕ
субсидий местным бюджетам между муниципальными образованиями по мероприятиям подпрограммы 2 «Обустройство мест массового отдыха населения (городских парков) в городах Владимирской области в 2017 году» государственной программы «Благоустройство территорий муниципальных образований Владимирской области в 2017 году»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</si>
</sst>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4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ont="1"/>
    <xf numFmtId="4" fontId="1" fillId="0" borderId="2" xfId="0" applyNumberFormat="1" applyFont="1" applyFill="1" applyBorder="1" applyAlignment="1">
      <alignment horizontal="center"/>
    </xf>
    <xf numFmtId="0" fontId="3" fillId="2" borderId="2" xfId="0" applyFont="1" applyFill="1" applyBorder="1"/>
    <xf numFmtId="0" fontId="4" fillId="2" borderId="2" xfId="0" applyFont="1" applyFill="1" applyBorder="1" applyAlignment="1">
      <alignment wrapText="1"/>
    </xf>
    <xf numFmtId="1" fontId="3" fillId="2" borderId="2" xfId="0" applyNumberFormat="1" applyFont="1" applyFill="1" applyBorder="1" applyAlignment="1">
      <alignment horizontal="center"/>
    </xf>
    <xf numFmtId="3" fontId="4" fillId="0" borderId="2" xfId="0" applyNumberFormat="1" applyFont="1" applyFill="1" applyBorder="1"/>
    <xf numFmtId="0" fontId="6" fillId="0" borderId="3" xfId="0" applyFont="1" applyFill="1" applyBorder="1" applyAlignment="1">
      <alignment horizontal="center" vertical="center" wrapText="1"/>
    </xf>
    <xf numFmtId="2" fontId="0" fillId="0" borderId="0" xfId="0" applyNumberFormat="1" applyFont="1"/>
    <xf numFmtId="4" fontId="1" fillId="0" borderId="1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2" fillId="3" borderId="0" xfId="0" applyFont="1" applyFill="1"/>
    <xf numFmtId="2" fontId="12" fillId="3" borderId="0" xfId="0" applyNumberFormat="1" applyFont="1" applyFill="1"/>
    <xf numFmtId="0" fontId="12" fillId="3" borderId="0" xfId="0" applyFont="1" applyFill="1" applyBorder="1"/>
    <xf numFmtId="0" fontId="0" fillId="0" borderId="0" xfId="0" applyBorder="1"/>
    <xf numFmtId="3" fontId="13" fillId="3" borderId="0" xfId="0" applyNumberFormat="1" applyFont="1" applyFill="1" applyBorder="1" applyAlignment="1">
      <alignment horizontal="right"/>
    </xf>
    <xf numFmtId="2" fontId="0" fillId="0" borderId="0" xfId="0" applyNumberFormat="1" applyFont="1" applyBorder="1"/>
    <xf numFmtId="0" fontId="0" fillId="0" borderId="0" xfId="0" applyFont="1" applyBorder="1"/>
    <xf numFmtId="0" fontId="12" fillId="0" borderId="0" xfId="0" applyFont="1" applyBorder="1"/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Fill="1" applyBorder="1"/>
    <xf numFmtId="10" fontId="12" fillId="0" borderId="0" xfId="0" applyNumberFormat="1" applyFont="1" applyBorder="1"/>
    <xf numFmtId="0" fontId="5" fillId="0" borderId="0" xfId="0" applyFont="1" applyAlignment="1">
      <alignment horizontal="left"/>
    </xf>
    <xf numFmtId="3" fontId="9" fillId="0" borderId="2" xfId="0" applyNumberFormat="1" applyFont="1" applyBorder="1" applyAlignment="1">
      <alignment horizontal="center" wrapText="1"/>
    </xf>
    <xf numFmtId="3" fontId="9" fillId="0" borderId="10" xfId="0" applyNumberFormat="1" applyFont="1" applyBorder="1" applyAlignment="1">
      <alignment horizontal="center" wrapText="1"/>
    </xf>
    <xf numFmtId="3" fontId="9" fillId="0" borderId="11" xfId="0" applyNumberFormat="1" applyFont="1" applyBorder="1" applyAlignment="1">
      <alignment horizontal="center" wrapText="1"/>
    </xf>
    <xf numFmtId="3" fontId="9" fillId="0" borderId="1" xfId="0" applyNumberFormat="1" applyFont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view="pageBreakPreview" topLeftCell="B3" zoomScaleNormal="100" zoomScaleSheetLayoutView="100" workbookViewId="0">
      <selection activeCell="E6" sqref="E6:H8"/>
    </sheetView>
  </sheetViews>
  <sheetFormatPr defaultRowHeight="15" x14ac:dyDescent="0.25"/>
  <cols>
    <col min="1" max="1" width="11" style="1" customWidth="1"/>
    <col min="2" max="2" width="21" style="1" customWidth="1"/>
    <col min="3" max="3" width="45.5703125" style="1" customWidth="1"/>
    <col min="4" max="4" width="15.7109375" style="1" customWidth="1"/>
    <col min="5" max="5" width="15.140625" style="1" customWidth="1"/>
    <col min="6" max="6" width="14.85546875" style="1" customWidth="1"/>
    <col min="7" max="7" width="13.28515625" style="1" customWidth="1"/>
    <col min="8" max="8" width="11.42578125" style="1" customWidth="1"/>
    <col min="9" max="9" width="10.85546875" style="1" customWidth="1"/>
    <col min="10" max="10" width="22.85546875" style="1" customWidth="1"/>
    <col min="11" max="11" width="17" style="1" customWidth="1"/>
    <col min="12" max="12" width="11.5703125" style="1" bestFit="1" customWidth="1"/>
    <col min="13" max="16384" width="9.140625" style="1"/>
  </cols>
  <sheetData>
    <row r="1" spans="1:12" ht="15" customHeight="1" x14ac:dyDescent="0.25">
      <c r="I1" s="61" t="s">
        <v>31</v>
      </c>
      <c r="J1" s="61"/>
    </row>
    <row r="2" spans="1:12" ht="41.25" customHeight="1" x14ac:dyDescent="0.25">
      <c r="I2" s="61"/>
      <c r="J2" s="61"/>
    </row>
    <row r="3" spans="1:12" x14ac:dyDescent="0.25">
      <c r="A3" s="62" t="s">
        <v>8</v>
      </c>
      <c r="B3" s="63"/>
      <c r="C3" s="63"/>
      <c r="D3" s="63"/>
      <c r="E3" s="63"/>
      <c r="F3" s="63"/>
      <c r="G3" s="63"/>
      <c r="H3" s="63"/>
      <c r="I3" s="63"/>
      <c r="J3" s="63"/>
    </row>
    <row r="4" spans="1:12" ht="61.5" customHeight="1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</row>
    <row r="6" spans="1:12" ht="45" customHeight="1" x14ac:dyDescent="0.25">
      <c r="A6" s="53" t="s">
        <v>0</v>
      </c>
      <c r="B6" s="64" t="s">
        <v>25</v>
      </c>
      <c r="C6" s="64" t="s">
        <v>23</v>
      </c>
      <c r="D6" s="64" t="s">
        <v>24</v>
      </c>
      <c r="E6" s="53" t="s">
        <v>22</v>
      </c>
      <c r="F6" s="53"/>
      <c r="G6" s="53"/>
      <c r="H6" s="53"/>
      <c r="I6" s="64" t="s">
        <v>26</v>
      </c>
      <c r="J6" s="53" t="s">
        <v>1</v>
      </c>
    </row>
    <row r="7" spans="1:12" ht="30" customHeight="1" x14ac:dyDescent="0.25">
      <c r="A7" s="53"/>
      <c r="B7" s="65"/>
      <c r="C7" s="65"/>
      <c r="D7" s="65"/>
      <c r="E7" s="53"/>
      <c r="F7" s="53"/>
      <c r="G7" s="53"/>
      <c r="H7" s="53"/>
      <c r="I7" s="65"/>
      <c r="J7" s="53"/>
    </row>
    <row r="8" spans="1:12" x14ac:dyDescent="0.25">
      <c r="A8" s="53"/>
      <c r="B8" s="65"/>
      <c r="C8" s="65"/>
      <c r="D8" s="65"/>
      <c r="E8" s="53"/>
      <c r="F8" s="53"/>
      <c r="G8" s="53"/>
      <c r="H8" s="53"/>
      <c r="I8" s="65"/>
      <c r="J8" s="53"/>
    </row>
    <row r="9" spans="1:12" ht="45" customHeight="1" x14ac:dyDescent="0.25">
      <c r="A9" s="53"/>
      <c r="B9" s="65"/>
      <c r="C9" s="65"/>
      <c r="D9" s="65"/>
      <c r="E9" s="60" t="s">
        <v>5</v>
      </c>
      <c r="F9" s="53" t="s">
        <v>2</v>
      </c>
      <c r="G9" s="53" t="s">
        <v>3</v>
      </c>
      <c r="H9" s="64" t="s">
        <v>27</v>
      </c>
      <c r="I9" s="65"/>
      <c r="J9" s="53"/>
      <c r="K9" s="36"/>
      <c r="L9" s="8"/>
    </row>
    <row r="10" spans="1:12" x14ac:dyDescent="0.25">
      <c r="A10" s="53"/>
      <c r="B10" s="66"/>
      <c r="C10" s="66"/>
      <c r="D10" s="66"/>
      <c r="E10" s="60"/>
      <c r="F10" s="53"/>
      <c r="G10" s="53"/>
      <c r="H10" s="66"/>
      <c r="I10" s="66"/>
      <c r="J10" s="53"/>
      <c r="K10" s="37"/>
    </row>
    <row r="11" spans="1:12" x14ac:dyDescent="0.25">
      <c r="A11" s="23">
        <v>1</v>
      </c>
      <c r="B11" s="22">
        <v>2</v>
      </c>
      <c r="C11" s="23">
        <v>3</v>
      </c>
      <c r="D11" s="23">
        <v>4</v>
      </c>
      <c r="E11" s="23"/>
      <c r="F11" s="23">
        <v>5</v>
      </c>
      <c r="G11" s="23">
        <v>6</v>
      </c>
      <c r="H11" s="22">
        <v>7</v>
      </c>
      <c r="I11" s="22">
        <v>8</v>
      </c>
      <c r="J11" s="23">
        <v>9</v>
      </c>
      <c r="K11" s="38"/>
    </row>
    <row r="12" spans="1:12" ht="24.75" customHeight="1" x14ac:dyDescent="0.25">
      <c r="A12" s="48">
        <v>1</v>
      </c>
      <c r="B12" s="51" t="s">
        <v>10</v>
      </c>
      <c r="C12" s="21" t="s">
        <v>9</v>
      </c>
      <c r="D12" s="14">
        <f t="shared" ref="D12:D47" si="0">E12+F12+G12</f>
        <v>92448912.941176474</v>
      </c>
      <c r="E12" s="14">
        <f>K12*K26</f>
        <v>66794401.179035798</v>
      </c>
      <c r="F12" s="14">
        <f>K12-E12</f>
        <v>11787174.820964202</v>
      </c>
      <c r="G12" s="15">
        <f>K12*15/85</f>
        <v>13867336.94117647</v>
      </c>
      <c r="H12" s="16">
        <v>0</v>
      </c>
      <c r="I12" s="19">
        <v>2017</v>
      </c>
      <c r="J12" s="43" t="s">
        <v>28</v>
      </c>
      <c r="K12" s="39">
        <v>78581576</v>
      </c>
    </row>
    <row r="13" spans="1:12" ht="24.75" customHeight="1" x14ac:dyDescent="0.25">
      <c r="A13" s="48"/>
      <c r="B13" s="51"/>
      <c r="C13" s="7" t="s">
        <v>6</v>
      </c>
      <c r="D13" s="11">
        <f t="shared" si="0"/>
        <v>61632608.627450973</v>
      </c>
      <c r="E13" s="11">
        <f>E12*2/3</f>
        <v>44529600.786023863</v>
      </c>
      <c r="F13" s="11">
        <f>F12*2/3</f>
        <v>7858116.5473094685</v>
      </c>
      <c r="G13" s="9">
        <f>G12*2/3</f>
        <v>9244891.2941176463</v>
      </c>
      <c r="H13" s="12">
        <v>0</v>
      </c>
      <c r="I13" s="19">
        <v>2017</v>
      </c>
      <c r="J13" s="43"/>
      <c r="K13" s="39">
        <v>28650158</v>
      </c>
    </row>
    <row r="14" spans="1:12" ht="33" customHeight="1" x14ac:dyDescent="0.25">
      <c r="A14" s="49"/>
      <c r="B14" s="52"/>
      <c r="C14" s="7" t="s">
        <v>7</v>
      </c>
      <c r="D14" s="11">
        <f t="shared" si="0"/>
        <v>30816304.313725486</v>
      </c>
      <c r="E14" s="11">
        <f>E12*1/3</f>
        <v>22264800.393011931</v>
      </c>
      <c r="F14" s="11">
        <f>F12*1/3</f>
        <v>3929058.2736547343</v>
      </c>
      <c r="G14" s="9">
        <f>G12*1/3</f>
        <v>4622445.6470588231</v>
      </c>
      <c r="H14" s="12">
        <v>0</v>
      </c>
      <c r="I14" s="19">
        <v>2017</v>
      </c>
      <c r="J14" s="43"/>
      <c r="K14" s="39">
        <v>47497130</v>
      </c>
    </row>
    <row r="15" spans="1:12" ht="22.5" customHeight="1" x14ac:dyDescent="0.25">
      <c r="A15" s="47">
        <v>2</v>
      </c>
      <c r="B15" s="50" t="s">
        <v>11</v>
      </c>
      <c r="C15" s="13" t="s">
        <v>9</v>
      </c>
      <c r="D15" s="14">
        <f t="shared" si="0"/>
        <v>30158061.052631579</v>
      </c>
      <c r="E15" s="14">
        <f>K13*K26</f>
        <v>24352656.751179971</v>
      </c>
      <c r="F15" s="14">
        <f>K13-E15</f>
        <v>4297501.2488200292</v>
      </c>
      <c r="G15" s="17">
        <f>K13*5/95</f>
        <v>1507903.0526315789</v>
      </c>
      <c r="H15" s="16">
        <v>0</v>
      </c>
      <c r="I15" s="19">
        <v>2017</v>
      </c>
      <c r="J15" s="43" t="s">
        <v>28</v>
      </c>
      <c r="K15" s="39">
        <v>47286462</v>
      </c>
    </row>
    <row r="16" spans="1:12" ht="27.75" customHeight="1" x14ac:dyDescent="0.25">
      <c r="A16" s="48"/>
      <c r="B16" s="51"/>
      <c r="C16" s="7" t="s">
        <v>6</v>
      </c>
      <c r="D16" s="11">
        <f t="shared" si="0"/>
        <v>20105374.03508772</v>
      </c>
      <c r="E16" s="11">
        <f>E15*2/3</f>
        <v>16235104.500786647</v>
      </c>
      <c r="F16" s="11">
        <f>F15*2/3</f>
        <v>2865000.8325466863</v>
      </c>
      <c r="G16" s="2">
        <f>G15*2/3</f>
        <v>1005268.701754386</v>
      </c>
      <c r="H16" s="12">
        <v>0</v>
      </c>
      <c r="I16" s="19">
        <v>2017</v>
      </c>
      <c r="J16" s="43"/>
      <c r="K16" s="39">
        <v>43227487</v>
      </c>
    </row>
    <row r="17" spans="1:11" ht="37.5" customHeight="1" x14ac:dyDescent="0.25">
      <c r="A17" s="49"/>
      <c r="B17" s="52"/>
      <c r="C17" s="7" t="s">
        <v>7</v>
      </c>
      <c r="D17" s="11">
        <f t="shared" si="0"/>
        <v>10052687.01754386</v>
      </c>
      <c r="E17" s="11">
        <f>E15/3</f>
        <v>8117552.2503933236</v>
      </c>
      <c r="F17" s="11">
        <f>F15/3</f>
        <v>1432500.4162733431</v>
      </c>
      <c r="G17" s="2">
        <f>G15/3</f>
        <v>502634.35087719298</v>
      </c>
      <c r="H17" s="12">
        <v>0</v>
      </c>
      <c r="I17" s="19">
        <v>2017</v>
      </c>
      <c r="J17" s="43"/>
      <c r="K17" s="39">
        <v>16356346</v>
      </c>
    </row>
    <row r="18" spans="1:11" ht="15.75" x14ac:dyDescent="0.25">
      <c r="A18" s="47">
        <v>3</v>
      </c>
      <c r="B18" s="50" t="s">
        <v>12</v>
      </c>
      <c r="C18" s="13" t="s">
        <v>9</v>
      </c>
      <c r="D18" s="14">
        <f t="shared" si="0"/>
        <v>55878976.470588237</v>
      </c>
      <c r="E18" s="14">
        <f>K14*K26</f>
        <v>40372597.720269911</v>
      </c>
      <c r="F18" s="14">
        <f>K14-E18</f>
        <v>7124532.279730089</v>
      </c>
      <c r="G18" s="17">
        <f>K14*15/85</f>
        <v>8381846.4705882352</v>
      </c>
      <c r="H18" s="16">
        <v>0</v>
      </c>
      <c r="I18" s="19">
        <v>2017</v>
      </c>
      <c r="J18" s="43" t="s">
        <v>28</v>
      </c>
      <c r="K18" s="39">
        <v>4673242</v>
      </c>
    </row>
    <row r="19" spans="1:11" ht="24" x14ac:dyDescent="0.25">
      <c r="A19" s="48"/>
      <c r="B19" s="51"/>
      <c r="C19" s="7" t="s">
        <v>6</v>
      </c>
      <c r="D19" s="11">
        <f t="shared" si="0"/>
        <v>37252650.980392158</v>
      </c>
      <c r="E19" s="11">
        <f>E18*2/3</f>
        <v>26915065.146846607</v>
      </c>
      <c r="F19" s="11">
        <f>F18*2/3</f>
        <v>4749688.1864867257</v>
      </c>
      <c r="G19" s="2">
        <f>G18*2/3</f>
        <v>5587897.6470588231</v>
      </c>
      <c r="H19" s="12">
        <v>0</v>
      </c>
      <c r="I19" s="19">
        <v>2017</v>
      </c>
      <c r="J19" s="43"/>
      <c r="K19" s="39">
        <v>10179215</v>
      </c>
    </row>
    <row r="20" spans="1:11" ht="24" x14ac:dyDescent="0.25">
      <c r="A20" s="49"/>
      <c r="B20" s="52"/>
      <c r="C20" s="7" t="s">
        <v>7</v>
      </c>
      <c r="D20" s="11">
        <f t="shared" si="0"/>
        <v>18626325.490196079</v>
      </c>
      <c r="E20" s="11">
        <f>E18/3</f>
        <v>13457532.573423304</v>
      </c>
      <c r="F20" s="11">
        <f>F18/3</f>
        <v>2374844.0932433628</v>
      </c>
      <c r="G20" s="2">
        <f>G18/3</f>
        <v>2793948.8235294116</v>
      </c>
      <c r="H20" s="12">
        <v>0</v>
      </c>
      <c r="I20" s="19">
        <v>2017</v>
      </c>
      <c r="J20" s="43"/>
      <c r="K20" s="39">
        <v>34465158</v>
      </c>
    </row>
    <row r="21" spans="1:11" ht="15.75" x14ac:dyDescent="0.25">
      <c r="A21" s="47">
        <v>4</v>
      </c>
      <c r="B21" s="50" t="s">
        <v>13</v>
      </c>
      <c r="C21" s="13" t="s">
        <v>9</v>
      </c>
      <c r="D21" s="14">
        <f t="shared" si="0"/>
        <v>52540513.333333336</v>
      </c>
      <c r="E21" s="14">
        <f>K15*K26</f>
        <v>40193529.755183727</v>
      </c>
      <c r="F21" s="14">
        <f>K15-E21</f>
        <v>7092932.2448162735</v>
      </c>
      <c r="G21" s="17">
        <f>K15*10/90</f>
        <v>5254051.333333333</v>
      </c>
      <c r="H21" s="16">
        <v>0</v>
      </c>
      <c r="I21" s="19">
        <v>2017</v>
      </c>
      <c r="J21" s="43" t="s">
        <v>28</v>
      </c>
      <c r="K21" s="39">
        <v>8762328</v>
      </c>
    </row>
    <row r="22" spans="1:11" ht="24" x14ac:dyDescent="0.25">
      <c r="A22" s="48"/>
      <c r="B22" s="51"/>
      <c r="C22" s="7" t="s">
        <v>6</v>
      </c>
      <c r="D22" s="11">
        <f t="shared" si="0"/>
        <v>35027008.888888888</v>
      </c>
      <c r="E22" s="11">
        <f>E21*2/3</f>
        <v>26795686.503455818</v>
      </c>
      <c r="F22" s="11">
        <f>F21*2/3</f>
        <v>4728621.4965441823</v>
      </c>
      <c r="G22" s="2">
        <f>G21*2/3</f>
        <v>3502700.8888888885</v>
      </c>
      <c r="H22" s="12">
        <v>0</v>
      </c>
      <c r="I22" s="19">
        <v>2017</v>
      </c>
      <c r="J22" s="43"/>
      <c r="K22" s="39">
        <v>6859113</v>
      </c>
    </row>
    <row r="23" spans="1:11" ht="24" x14ac:dyDescent="0.25">
      <c r="A23" s="49"/>
      <c r="B23" s="52"/>
      <c r="C23" s="7" t="s">
        <v>7</v>
      </c>
      <c r="D23" s="11">
        <f t="shared" si="0"/>
        <v>17513504.444444444</v>
      </c>
      <c r="E23" s="11">
        <f>E21/3</f>
        <v>13397843.251727909</v>
      </c>
      <c r="F23" s="11">
        <f>F21/3</f>
        <v>2364310.7482720912</v>
      </c>
      <c r="G23" s="2">
        <f>G21/3</f>
        <v>1751350.4444444443</v>
      </c>
      <c r="H23" s="12">
        <v>0</v>
      </c>
      <c r="I23" s="19">
        <v>2017</v>
      </c>
      <c r="J23" s="43"/>
      <c r="K23" s="39">
        <v>5250185</v>
      </c>
    </row>
    <row r="24" spans="1:11" ht="17.25" customHeight="1" x14ac:dyDescent="0.25">
      <c r="A24" s="47">
        <v>5</v>
      </c>
      <c r="B24" s="50" t="s">
        <v>14</v>
      </c>
      <c r="C24" s="13" t="s">
        <v>9</v>
      </c>
      <c r="D24" s="14">
        <f t="shared" si="0"/>
        <v>48030541.111111112</v>
      </c>
      <c r="E24" s="14">
        <f>K16*K26</f>
        <v>36743397.82444112</v>
      </c>
      <c r="F24" s="14">
        <f>K16-E24</f>
        <v>6484089.17555888</v>
      </c>
      <c r="G24" s="17">
        <f>K16*10/90</f>
        <v>4803054.111111111</v>
      </c>
      <c r="H24" s="16">
        <v>0</v>
      </c>
      <c r="I24" s="19">
        <v>2017</v>
      </c>
      <c r="J24" s="43" t="s">
        <v>28</v>
      </c>
      <c r="K24" s="40">
        <f>SUM(K12:K23)</f>
        <v>331788400</v>
      </c>
    </row>
    <row r="25" spans="1:11" ht="23.25" customHeight="1" x14ac:dyDescent="0.25">
      <c r="A25" s="48"/>
      <c r="B25" s="51"/>
      <c r="C25" s="7" t="s">
        <v>6</v>
      </c>
      <c r="D25" s="11">
        <f t="shared" si="0"/>
        <v>32020360.740740739</v>
      </c>
      <c r="E25" s="11">
        <f>E24*2/3</f>
        <v>24495598.549627412</v>
      </c>
      <c r="F25" s="11">
        <f>F24*2/3</f>
        <v>4322726.117039253</v>
      </c>
      <c r="G25" s="2">
        <f>G24*2/3</f>
        <v>3202036.0740740742</v>
      </c>
      <c r="H25" s="12">
        <v>0</v>
      </c>
      <c r="I25" s="19">
        <v>2017</v>
      </c>
      <c r="J25" s="43"/>
      <c r="K25" s="38"/>
    </row>
    <row r="26" spans="1:11" ht="27" customHeight="1" x14ac:dyDescent="0.25">
      <c r="A26" s="49"/>
      <c r="B26" s="52"/>
      <c r="C26" s="7" t="s">
        <v>7</v>
      </c>
      <c r="D26" s="11">
        <f t="shared" si="0"/>
        <v>16010180.370370369</v>
      </c>
      <c r="E26" s="11">
        <f>E24/3</f>
        <v>12247799.274813706</v>
      </c>
      <c r="F26" s="11">
        <f>F24/3</f>
        <v>2161363.0585196265</v>
      </c>
      <c r="G26" s="2">
        <f>G24/3</f>
        <v>1601018.0370370371</v>
      </c>
      <c r="H26" s="12">
        <v>0</v>
      </c>
      <c r="I26" s="19">
        <v>2017</v>
      </c>
      <c r="J26" s="43"/>
      <c r="K26" s="41">
        <f>(282020.4/331788.4)*100%</f>
        <v>0.85000078363197751</v>
      </c>
    </row>
    <row r="27" spans="1:11" ht="17.25" customHeight="1" x14ac:dyDescent="0.25">
      <c r="A27" s="47">
        <v>6</v>
      </c>
      <c r="B27" s="50" t="s">
        <v>15</v>
      </c>
      <c r="C27" s="13" t="s">
        <v>9</v>
      </c>
      <c r="D27" s="14">
        <f t="shared" si="0"/>
        <v>18173717.777777776</v>
      </c>
      <c r="E27" s="14">
        <f>K17*K26</f>
        <v>13902906.917355761</v>
      </c>
      <c r="F27" s="14">
        <f>K17-E27</f>
        <v>2453439.0826442391</v>
      </c>
      <c r="G27" s="17">
        <f>K17*10/90</f>
        <v>1817371.7777777778</v>
      </c>
      <c r="H27" s="16">
        <v>0</v>
      </c>
      <c r="I27" s="19">
        <v>2017</v>
      </c>
      <c r="J27" s="43" t="s">
        <v>28</v>
      </c>
      <c r="K27" s="37"/>
    </row>
    <row r="28" spans="1:11" ht="24.75" customHeight="1" x14ac:dyDescent="0.25">
      <c r="A28" s="48"/>
      <c r="B28" s="51"/>
      <c r="C28" s="7" t="s">
        <v>6</v>
      </c>
      <c r="D28" s="11">
        <f t="shared" si="0"/>
        <v>12115811.851851851</v>
      </c>
      <c r="E28" s="11">
        <f>E27*2/3</f>
        <v>9268604.6115705073</v>
      </c>
      <c r="F28" s="11">
        <f>F27*2/3</f>
        <v>1635626.0550961595</v>
      </c>
      <c r="G28" s="2">
        <f>G27*2/3</f>
        <v>1211581.1851851852</v>
      </c>
      <c r="H28" s="12">
        <v>0</v>
      </c>
      <c r="I28" s="19">
        <v>2017</v>
      </c>
      <c r="J28" s="43"/>
      <c r="K28" s="37"/>
    </row>
    <row r="29" spans="1:11" ht="26.25" customHeight="1" x14ac:dyDescent="0.25">
      <c r="A29" s="49"/>
      <c r="B29" s="52"/>
      <c r="C29" s="7" t="s">
        <v>7</v>
      </c>
      <c r="D29" s="11">
        <f t="shared" si="0"/>
        <v>6057905.9259259254</v>
      </c>
      <c r="E29" s="11">
        <f>E27/3</f>
        <v>4634302.3057852536</v>
      </c>
      <c r="F29" s="11">
        <f>F27/3</f>
        <v>817813.02754807973</v>
      </c>
      <c r="G29" s="2">
        <f>G27/3</f>
        <v>605790.59259259258</v>
      </c>
      <c r="H29" s="12">
        <v>0</v>
      </c>
      <c r="I29" s="19">
        <v>2017</v>
      </c>
      <c r="J29" s="43"/>
      <c r="K29" s="37"/>
    </row>
    <row r="30" spans="1:11" ht="20.25" customHeight="1" x14ac:dyDescent="0.25">
      <c r="A30" s="47">
        <v>7</v>
      </c>
      <c r="B30" s="50" t="s">
        <v>16</v>
      </c>
      <c r="C30" s="13" t="s">
        <v>9</v>
      </c>
      <c r="D30" s="14">
        <f t="shared" si="0"/>
        <v>4919202.1052631577</v>
      </c>
      <c r="E30" s="14">
        <f>K18*K26</f>
        <v>3972259.3621018697</v>
      </c>
      <c r="F30" s="14">
        <f>K18-E30</f>
        <v>700982.63789813034</v>
      </c>
      <c r="G30" s="17">
        <f>K18*5/95</f>
        <v>245960.10526315789</v>
      </c>
      <c r="H30" s="16">
        <v>0</v>
      </c>
      <c r="I30" s="19">
        <v>2017</v>
      </c>
      <c r="J30" s="43" t="s">
        <v>28</v>
      </c>
    </row>
    <row r="31" spans="1:11" ht="27" customHeight="1" x14ac:dyDescent="0.25">
      <c r="A31" s="48"/>
      <c r="B31" s="51"/>
      <c r="C31" s="7" t="s">
        <v>6</v>
      </c>
      <c r="D31" s="11">
        <f t="shared" si="0"/>
        <v>3279468.0701754391</v>
      </c>
      <c r="E31" s="11">
        <f>E30*2/3</f>
        <v>2648172.9080679133</v>
      </c>
      <c r="F31" s="11">
        <f>F30*2/3</f>
        <v>467321.75859875354</v>
      </c>
      <c r="G31" s="2">
        <f>G30*2/3</f>
        <v>163973.40350877194</v>
      </c>
      <c r="H31" s="12">
        <v>0</v>
      </c>
      <c r="I31" s="19">
        <v>2017</v>
      </c>
      <c r="J31" s="43"/>
    </row>
    <row r="32" spans="1:11" ht="27" customHeight="1" x14ac:dyDescent="0.25">
      <c r="A32" s="49"/>
      <c r="B32" s="52"/>
      <c r="C32" s="7" t="s">
        <v>7</v>
      </c>
      <c r="D32" s="11">
        <f t="shared" si="0"/>
        <v>1639734.0350877191</v>
      </c>
      <c r="E32" s="11">
        <f>E30-E31</f>
        <v>1324086.4540339564</v>
      </c>
      <c r="F32" s="11">
        <f>F30-F31</f>
        <v>233660.8792993768</v>
      </c>
      <c r="G32" s="2">
        <f>G30-G31</f>
        <v>81986.701754385955</v>
      </c>
      <c r="H32" s="12">
        <v>0</v>
      </c>
      <c r="I32" s="19">
        <v>2017</v>
      </c>
      <c r="J32" s="43"/>
    </row>
    <row r="33" spans="1:10" ht="20.25" customHeight="1" x14ac:dyDescent="0.25">
      <c r="A33" s="47">
        <v>8</v>
      </c>
      <c r="B33" s="50" t="s">
        <v>17</v>
      </c>
      <c r="C33" s="13" t="s">
        <v>9</v>
      </c>
      <c r="D33" s="14">
        <f t="shared" si="0"/>
        <v>11975547.05882353</v>
      </c>
      <c r="E33" s="14">
        <f>K19*K26</f>
        <v>8652340.7267583795</v>
      </c>
      <c r="F33" s="14">
        <f>K19-E33</f>
        <v>1526874.2732416205</v>
      </c>
      <c r="G33" s="17">
        <f>K19*15/85</f>
        <v>1796332.0588235294</v>
      </c>
      <c r="H33" s="16">
        <v>0</v>
      </c>
      <c r="I33" s="19">
        <v>2017</v>
      </c>
      <c r="J33" s="43" t="s">
        <v>28</v>
      </c>
    </row>
    <row r="34" spans="1:10" ht="27" customHeight="1" x14ac:dyDescent="0.25">
      <c r="A34" s="48"/>
      <c r="B34" s="51"/>
      <c r="C34" s="7" t="s">
        <v>6</v>
      </c>
      <c r="D34" s="11">
        <f t="shared" si="0"/>
        <v>7983698.0392156867</v>
      </c>
      <c r="E34" s="11">
        <f>E33*2/3</f>
        <v>5768227.1511722533</v>
      </c>
      <c r="F34" s="11">
        <f>F33*2/3</f>
        <v>1017916.1821610803</v>
      </c>
      <c r="G34" s="2">
        <f>G33*2/3</f>
        <v>1197554.705882353</v>
      </c>
      <c r="H34" s="12">
        <v>0</v>
      </c>
      <c r="I34" s="19">
        <v>2017</v>
      </c>
      <c r="J34" s="43"/>
    </row>
    <row r="35" spans="1:10" ht="28.5" customHeight="1" x14ac:dyDescent="0.25">
      <c r="A35" s="49"/>
      <c r="B35" s="52"/>
      <c r="C35" s="7" t="s">
        <v>7</v>
      </c>
      <c r="D35" s="11">
        <f t="shared" si="0"/>
        <v>3991849.0196078429</v>
      </c>
      <c r="E35" s="11">
        <f>E33-E34</f>
        <v>2884113.5755861262</v>
      </c>
      <c r="F35" s="11">
        <f>F33-F34</f>
        <v>508958.09108054021</v>
      </c>
      <c r="G35" s="2">
        <f>G33-G34</f>
        <v>598777.35294117639</v>
      </c>
      <c r="H35" s="12">
        <v>0</v>
      </c>
      <c r="I35" s="19">
        <v>2017</v>
      </c>
      <c r="J35" s="43"/>
    </row>
    <row r="36" spans="1:10" ht="16.5" customHeight="1" x14ac:dyDescent="0.25">
      <c r="A36" s="47">
        <v>9</v>
      </c>
      <c r="B36" s="50" t="s">
        <v>18</v>
      </c>
      <c r="C36" s="13" t="s">
        <v>9</v>
      </c>
      <c r="D36" s="14">
        <f t="shared" si="0"/>
        <v>38294620</v>
      </c>
      <c r="E36" s="14">
        <f>K20*K26</f>
        <v>29295411.30799992</v>
      </c>
      <c r="F36" s="14">
        <f>K20-E36</f>
        <v>5169746.6920000799</v>
      </c>
      <c r="G36" s="17">
        <f>K20*10/90</f>
        <v>3829462</v>
      </c>
      <c r="H36" s="16">
        <v>0</v>
      </c>
      <c r="I36" s="19">
        <v>2017</v>
      </c>
      <c r="J36" s="44" t="s">
        <v>28</v>
      </c>
    </row>
    <row r="37" spans="1:10" ht="16.5" customHeight="1" x14ac:dyDescent="0.25">
      <c r="A37" s="48"/>
      <c r="B37" s="51"/>
      <c r="C37" s="7" t="s">
        <v>6</v>
      </c>
      <c r="D37" s="11">
        <f t="shared" si="0"/>
        <v>25529746.666666668</v>
      </c>
      <c r="E37" s="11">
        <f>E36*2/3</f>
        <v>19530274.205333281</v>
      </c>
      <c r="F37" s="11">
        <f>F36*2/3</f>
        <v>3446497.7946667201</v>
      </c>
      <c r="G37" s="2">
        <f>G36*2/3</f>
        <v>2552974.6666666665</v>
      </c>
      <c r="H37" s="12">
        <v>0</v>
      </c>
      <c r="I37" s="19">
        <v>2017</v>
      </c>
      <c r="J37" s="45"/>
    </row>
    <row r="38" spans="1:10" ht="24.75" customHeight="1" x14ac:dyDescent="0.25">
      <c r="A38" s="49"/>
      <c r="B38" s="52"/>
      <c r="C38" s="7" t="s">
        <v>7</v>
      </c>
      <c r="D38" s="11">
        <f t="shared" si="0"/>
        <v>12764873.333333332</v>
      </c>
      <c r="E38" s="11">
        <f>E36-E37</f>
        <v>9765137.1026666388</v>
      </c>
      <c r="F38" s="11">
        <f>F36-F37</f>
        <v>1723248.8973333598</v>
      </c>
      <c r="G38" s="2">
        <f>G36-G37</f>
        <v>1276487.3333333335</v>
      </c>
      <c r="H38" s="12">
        <v>0</v>
      </c>
      <c r="I38" s="19">
        <v>2017</v>
      </c>
      <c r="J38" s="46"/>
    </row>
    <row r="39" spans="1:10" ht="14.25" customHeight="1" x14ac:dyDescent="0.25">
      <c r="A39" s="47">
        <v>10</v>
      </c>
      <c r="B39" s="50" t="s">
        <v>19</v>
      </c>
      <c r="C39" s="13" t="s">
        <v>9</v>
      </c>
      <c r="D39" s="14">
        <f t="shared" si="0"/>
        <v>9735920</v>
      </c>
      <c r="E39" s="14">
        <f>K21*K26</f>
        <v>7447985.666440418</v>
      </c>
      <c r="F39" s="14">
        <f>K21-E39</f>
        <v>1314342.333559582</v>
      </c>
      <c r="G39" s="17">
        <f>K21*10/90</f>
        <v>973592</v>
      </c>
      <c r="H39" s="16">
        <v>0</v>
      </c>
      <c r="I39" s="19">
        <v>2017</v>
      </c>
      <c r="J39" s="44" t="s">
        <v>28</v>
      </c>
    </row>
    <row r="40" spans="1:10" ht="22.5" customHeight="1" x14ac:dyDescent="0.25">
      <c r="A40" s="48"/>
      <c r="B40" s="51"/>
      <c r="C40" s="7" t="s">
        <v>6</v>
      </c>
      <c r="D40" s="11">
        <f t="shared" si="0"/>
        <v>6490613.333333333</v>
      </c>
      <c r="E40" s="11">
        <f>E39*2/3</f>
        <v>4965323.7776269456</v>
      </c>
      <c r="F40" s="11">
        <f>F39*2/3</f>
        <v>876228.22237305471</v>
      </c>
      <c r="G40" s="2">
        <f>G39*2/3</f>
        <v>649061.33333333337</v>
      </c>
      <c r="H40" s="12">
        <v>0</v>
      </c>
      <c r="I40" s="19">
        <v>2017</v>
      </c>
      <c r="J40" s="45"/>
    </row>
    <row r="41" spans="1:10" ht="25.5" customHeight="1" x14ac:dyDescent="0.25">
      <c r="A41" s="49"/>
      <c r="B41" s="52"/>
      <c r="C41" s="7" t="s">
        <v>7</v>
      </c>
      <c r="D41" s="11">
        <f t="shared" si="0"/>
        <v>3245306.666666666</v>
      </c>
      <c r="E41" s="11">
        <f>E39-E40</f>
        <v>2482661.8888134724</v>
      </c>
      <c r="F41" s="11">
        <f>F39-F40</f>
        <v>438114.1111865273</v>
      </c>
      <c r="G41" s="2">
        <f>G39-G40</f>
        <v>324530.66666666663</v>
      </c>
      <c r="H41" s="12">
        <v>0</v>
      </c>
      <c r="I41" s="19">
        <v>2017</v>
      </c>
      <c r="J41" s="46"/>
    </row>
    <row r="42" spans="1:10" ht="17.25" customHeight="1" x14ac:dyDescent="0.25">
      <c r="A42" s="47">
        <v>11</v>
      </c>
      <c r="B42" s="54" t="s">
        <v>20</v>
      </c>
      <c r="C42" s="13" t="s">
        <v>9</v>
      </c>
      <c r="D42" s="14">
        <f t="shared" si="0"/>
        <v>8069544.7058823528</v>
      </c>
      <c r="E42" s="14">
        <f>K22*K26</f>
        <v>5830251.425020284</v>
      </c>
      <c r="F42" s="14">
        <f>K22-E42</f>
        <v>1028861.574979716</v>
      </c>
      <c r="G42" s="17">
        <f>K22*15/85</f>
        <v>1210431.705882353</v>
      </c>
      <c r="H42" s="16">
        <v>0</v>
      </c>
      <c r="I42" s="19">
        <v>2017</v>
      </c>
      <c r="J42" s="44" t="s">
        <v>28</v>
      </c>
    </row>
    <row r="43" spans="1:10" ht="26.25" customHeight="1" x14ac:dyDescent="0.25">
      <c r="A43" s="48"/>
      <c r="B43" s="55"/>
      <c r="C43" s="7" t="s">
        <v>6</v>
      </c>
      <c r="D43" s="11">
        <f t="shared" si="0"/>
        <v>5379696.4705882352</v>
      </c>
      <c r="E43" s="11">
        <f>E42*2/3</f>
        <v>3886834.283346856</v>
      </c>
      <c r="F43" s="11">
        <f>F42*2/3</f>
        <v>685907.71665314399</v>
      </c>
      <c r="G43" s="2">
        <f>G42*2/3</f>
        <v>806954.4705882353</v>
      </c>
      <c r="H43" s="12">
        <v>0</v>
      </c>
      <c r="I43" s="19">
        <v>2017</v>
      </c>
      <c r="J43" s="45"/>
    </row>
    <row r="44" spans="1:10" ht="24" customHeight="1" x14ac:dyDescent="0.25">
      <c r="A44" s="49"/>
      <c r="B44" s="56"/>
      <c r="C44" s="7" t="s">
        <v>7</v>
      </c>
      <c r="D44" s="11">
        <f t="shared" si="0"/>
        <v>2689848.2352941176</v>
      </c>
      <c r="E44" s="11">
        <f>E42-E43</f>
        <v>1943417.141673428</v>
      </c>
      <c r="F44" s="11">
        <f>F42-F43</f>
        <v>342953.85832657199</v>
      </c>
      <c r="G44" s="2">
        <f>G42-G43</f>
        <v>403477.23529411771</v>
      </c>
      <c r="H44" s="12">
        <v>0</v>
      </c>
      <c r="I44" s="19">
        <v>2017</v>
      </c>
      <c r="J44" s="46"/>
    </row>
    <row r="45" spans="1:10" ht="20.25" customHeight="1" x14ac:dyDescent="0.25">
      <c r="A45" s="47">
        <v>12</v>
      </c>
      <c r="B45" s="57" t="s">
        <v>21</v>
      </c>
      <c r="C45" s="13" t="s">
        <v>9</v>
      </c>
      <c r="D45" s="14">
        <f t="shared" si="0"/>
        <v>6176688.2352941176</v>
      </c>
      <c r="E45" s="18">
        <f>K23*K26</f>
        <v>4462661.3642128538</v>
      </c>
      <c r="F45" s="18">
        <f>K23-E45</f>
        <v>787523.63578714617</v>
      </c>
      <c r="G45" s="18">
        <f>K23*15/85</f>
        <v>926503.23529411759</v>
      </c>
      <c r="H45" s="16">
        <v>0</v>
      </c>
      <c r="I45" s="19">
        <v>2017</v>
      </c>
      <c r="J45" s="44" t="s">
        <v>28</v>
      </c>
    </row>
    <row r="46" spans="1:10" ht="25.5" customHeight="1" x14ac:dyDescent="0.25">
      <c r="A46" s="48"/>
      <c r="B46" s="58"/>
      <c r="C46" s="7" t="s">
        <v>6</v>
      </c>
      <c r="D46" s="11">
        <f t="shared" si="0"/>
        <v>4117792.1568627451</v>
      </c>
      <c r="E46" s="10">
        <f>E45*2/3</f>
        <v>2975107.5761419027</v>
      </c>
      <c r="F46" s="10">
        <f>F45*2/3</f>
        <v>525015.75719143078</v>
      </c>
      <c r="G46" s="10">
        <f>G45*2/3</f>
        <v>617668.82352941169</v>
      </c>
      <c r="H46" s="12">
        <v>0</v>
      </c>
      <c r="I46" s="19">
        <v>2017</v>
      </c>
      <c r="J46" s="45"/>
    </row>
    <row r="47" spans="1:10" ht="26.25" customHeight="1" x14ac:dyDescent="0.25">
      <c r="A47" s="49"/>
      <c r="B47" s="59"/>
      <c r="C47" s="7" t="s">
        <v>7</v>
      </c>
      <c r="D47" s="11">
        <f t="shared" si="0"/>
        <v>2058896.0784313725</v>
      </c>
      <c r="E47" s="10">
        <f>E45-E46</f>
        <v>1487553.7880709511</v>
      </c>
      <c r="F47" s="10">
        <f>F45-F46</f>
        <v>262507.87859571539</v>
      </c>
      <c r="G47" s="10">
        <f>G45-G46</f>
        <v>308834.4117647059</v>
      </c>
      <c r="H47" s="12">
        <v>0</v>
      </c>
      <c r="I47" s="19">
        <v>2017</v>
      </c>
      <c r="J47" s="46"/>
    </row>
    <row r="48" spans="1:10" x14ac:dyDescent="0.25">
      <c r="A48" s="3"/>
      <c r="B48" s="4" t="s">
        <v>4</v>
      </c>
      <c r="C48" s="5"/>
      <c r="D48" s="2">
        <f>D12+D15+D18+D21+D24+D27+D30+D33+D36+D39+D42+D45</f>
        <v>376402244.79188174</v>
      </c>
      <c r="E48" s="2">
        <f t="shared" ref="E48:G48" si="1">E12+E15+E18+E21+E24+E27+E30+E33+E36+E39+E42+E45</f>
        <v>282020400.00000006</v>
      </c>
      <c r="F48" s="2">
        <f t="shared" si="1"/>
        <v>49767999.999999985</v>
      </c>
      <c r="G48" s="2">
        <f t="shared" si="1"/>
        <v>44613844.791881658</v>
      </c>
      <c r="H48" s="12">
        <v>0</v>
      </c>
      <c r="I48" s="20"/>
      <c r="J48" s="6"/>
    </row>
    <row r="50" spans="1:11" x14ac:dyDescent="0.25">
      <c r="A50" s="42" t="s">
        <v>30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</row>
  </sheetData>
  <mergeCells count="50">
    <mergeCell ref="I1:J2"/>
    <mergeCell ref="B39:B41"/>
    <mergeCell ref="J27:J29"/>
    <mergeCell ref="A3:J4"/>
    <mergeCell ref="C6:C10"/>
    <mergeCell ref="D6:D10"/>
    <mergeCell ref="B6:B10"/>
    <mergeCell ref="I6:I10"/>
    <mergeCell ref="H9:H10"/>
    <mergeCell ref="A12:A14"/>
    <mergeCell ref="A15:A17"/>
    <mergeCell ref="A18:A20"/>
    <mergeCell ref="A21:A23"/>
    <mergeCell ref="B42:B44"/>
    <mergeCell ref="B45:B47"/>
    <mergeCell ref="B12:B14"/>
    <mergeCell ref="B15:B17"/>
    <mergeCell ref="B18:B20"/>
    <mergeCell ref="B21:B23"/>
    <mergeCell ref="B24:B26"/>
    <mergeCell ref="B27:B29"/>
    <mergeCell ref="A24:A26"/>
    <mergeCell ref="A27:A29"/>
    <mergeCell ref="A6:A10"/>
    <mergeCell ref="J6:J10"/>
    <mergeCell ref="F9:F10"/>
    <mergeCell ref="J12:J14"/>
    <mergeCell ref="J15:J17"/>
    <mergeCell ref="J18:J20"/>
    <mergeCell ref="J21:J23"/>
    <mergeCell ref="J24:J26"/>
    <mergeCell ref="G9:G10"/>
    <mergeCell ref="E6:H8"/>
    <mergeCell ref="E9:E10"/>
    <mergeCell ref="A50:K50"/>
    <mergeCell ref="J30:J32"/>
    <mergeCell ref="J33:J35"/>
    <mergeCell ref="J36:J38"/>
    <mergeCell ref="J39:J41"/>
    <mergeCell ref="J42:J44"/>
    <mergeCell ref="J45:J47"/>
    <mergeCell ref="A30:A32"/>
    <mergeCell ref="A33:A35"/>
    <mergeCell ref="A36:A38"/>
    <mergeCell ref="A39:A41"/>
    <mergeCell ref="A42:A44"/>
    <mergeCell ref="A45:A47"/>
    <mergeCell ref="B30:B32"/>
    <mergeCell ref="B33:B35"/>
    <mergeCell ref="B36:B38"/>
  </mergeCells>
  <pageMargins left="0.7" right="0.7" top="0.75" bottom="0.75" header="0.3" footer="0.3"/>
  <pageSetup paperSize="9" scale="66" fitToHeight="0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view="pageBreakPreview" topLeftCell="A16" zoomScale="60" zoomScaleNormal="100" workbookViewId="0">
      <selection activeCell="K13" sqref="K13:L13"/>
    </sheetView>
  </sheetViews>
  <sheetFormatPr defaultRowHeight="15" x14ac:dyDescent="0.25"/>
  <cols>
    <col min="2" max="2" width="16.5703125" customWidth="1"/>
    <col min="3" max="3" width="29.28515625" customWidth="1"/>
    <col min="4" max="4" width="14.85546875" customWidth="1"/>
    <col min="5" max="5" width="15.42578125" customWidth="1"/>
    <col min="6" max="6" width="14.7109375" customWidth="1"/>
    <col min="7" max="7" width="14" customWidth="1"/>
    <col min="9" max="9" width="10.7109375" customWidth="1"/>
    <col min="10" max="10" width="27.7109375" customWidth="1"/>
    <col min="11" max="11" width="14.5703125" customWidth="1"/>
    <col min="13" max="13" width="12.7109375" bestFit="1" customWidth="1"/>
  </cols>
  <sheetData>
    <row r="1" spans="1:13" ht="96" customHeight="1" x14ac:dyDescent="0.25">
      <c r="J1" s="30" t="s">
        <v>32</v>
      </c>
    </row>
    <row r="2" spans="1:13" x14ac:dyDescent="0.25">
      <c r="A2" s="67" t="s">
        <v>33</v>
      </c>
      <c r="B2" s="67"/>
      <c r="C2" s="67"/>
      <c r="D2" s="67"/>
      <c r="E2" s="67"/>
      <c r="F2" s="67"/>
      <c r="G2" s="67"/>
      <c r="H2" s="67"/>
      <c r="I2" s="67"/>
      <c r="J2" s="67"/>
    </row>
    <row r="3" spans="1:13" ht="87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3" x14ac:dyDescent="0.25">
      <c r="A5" s="53" t="s">
        <v>0</v>
      </c>
      <c r="B5" s="64" t="s">
        <v>25</v>
      </c>
      <c r="C5" s="64" t="s">
        <v>23</v>
      </c>
      <c r="D5" s="64" t="s">
        <v>24</v>
      </c>
      <c r="E5" s="53" t="s">
        <v>22</v>
      </c>
      <c r="F5" s="53"/>
      <c r="G5" s="53"/>
      <c r="H5" s="53"/>
      <c r="I5" s="64" t="s">
        <v>26</v>
      </c>
      <c r="J5" s="53" t="s">
        <v>1</v>
      </c>
    </row>
    <row r="6" spans="1:13" x14ac:dyDescent="0.25">
      <c r="A6" s="53"/>
      <c r="B6" s="65"/>
      <c r="C6" s="65"/>
      <c r="D6" s="65"/>
      <c r="E6" s="53"/>
      <c r="F6" s="53"/>
      <c r="G6" s="53"/>
      <c r="H6" s="53"/>
      <c r="I6" s="65"/>
      <c r="J6" s="53"/>
    </row>
    <row r="7" spans="1:13" x14ac:dyDescent="0.25">
      <c r="A7" s="53"/>
      <c r="B7" s="65"/>
      <c r="C7" s="65"/>
      <c r="D7" s="65"/>
      <c r="E7" s="53"/>
      <c r="F7" s="53"/>
      <c r="G7" s="53"/>
      <c r="H7" s="53"/>
      <c r="I7" s="65"/>
      <c r="J7" s="53"/>
    </row>
    <row r="8" spans="1:13" x14ac:dyDescent="0.25">
      <c r="A8" s="53"/>
      <c r="B8" s="65"/>
      <c r="C8" s="65"/>
      <c r="D8" s="65"/>
      <c r="E8" s="60" t="s">
        <v>5</v>
      </c>
      <c r="F8" s="53" t="s">
        <v>2</v>
      </c>
      <c r="G8" s="53" t="s">
        <v>3</v>
      </c>
      <c r="H8" s="64" t="s">
        <v>27</v>
      </c>
      <c r="I8" s="65"/>
      <c r="J8" s="53"/>
    </row>
    <row r="9" spans="1:13" x14ac:dyDescent="0.25">
      <c r="A9" s="53"/>
      <c r="B9" s="66"/>
      <c r="C9" s="66"/>
      <c r="D9" s="66"/>
      <c r="E9" s="60"/>
      <c r="F9" s="53"/>
      <c r="G9" s="53"/>
      <c r="H9" s="66"/>
      <c r="I9" s="66"/>
      <c r="J9" s="53"/>
    </row>
    <row r="10" spans="1:13" x14ac:dyDescent="0.25">
      <c r="A10" s="23">
        <v>1</v>
      </c>
      <c r="B10" s="22">
        <v>2</v>
      </c>
      <c r="C10" s="23">
        <v>3</v>
      </c>
      <c r="D10" s="23">
        <v>4</v>
      </c>
      <c r="E10" s="23"/>
      <c r="F10" s="23">
        <v>5</v>
      </c>
      <c r="G10" s="23">
        <v>6</v>
      </c>
      <c r="H10" s="22">
        <v>7</v>
      </c>
      <c r="I10" s="22">
        <v>8</v>
      </c>
      <c r="J10" s="23">
        <v>9</v>
      </c>
      <c r="K10" s="34"/>
    </row>
    <row r="11" spans="1:13" ht="94.5" customHeight="1" x14ac:dyDescent="0.3">
      <c r="A11" s="25">
        <v>1</v>
      </c>
      <c r="B11" s="25" t="s">
        <v>11</v>
      </c>
      <c r="C11" s="26" t="s">
        <v>7</v>
      </c>
      <c r="D11" s="27">
        <f>E11+F11+G11</f>
        <v>2938921.0526315789</v>
      </c>
      <c r="E11" s="27">
        <v>2373179.0499999998</v>
      </c>
      <c r="F11" s="27">
        <f>K11-E11</f>
        <v>418795.95000000019</v>
      </c>
      <c r="G11" s="27">
        <f>K11*5/95</f>
        <v>146946.05263157896</v>
      </c>
      <c r="H11" s="27">
        <v>0</v>
      </c>
      <c r="I11" s="25">
        <v>2017</v>
      </c>
      <c r="J11" s="29" t="s">
        <v>28</v>
      </c>
      <c r="K11" s="35">
        <v>2791975</v>
      </c>
      <c r="L11" s="31"/>
      <c r="M11" s="32">
        <f>E11+F11</f>
        <v>2791975</v>
      </c>
    </row>
    <row r="12" spans="1:13" ht="94.5" customHeight="1" x14ac:dyDescent="0.3">
      <c r="A12" s="25">
        <v>2</v>
      </c>
      <c r="B12" s="25" t="s">
        <v>12</v>
      </c>
      <c r="C12" s="26" t="s">
        <v>7</v>
      </c>
      <c r="D12" s="27">
        <f t="shared" ref="D12:D14" si="0">E12+F12+G12</f>
        <v>6214675.6541176466</v>
      </c>
      <c r="E12" s="27">
        <f t="shared" ref="E12:E14" si="1">K12*85%</f>
        <v>4490102.8999999994</v>
      </c>
      <c r="F12" s="27">
        <v>792371.46</v>
      </c>
      <c r="G12" s="27">
        <f>K12*15/85</f>
        <v>932201.29411764711</v>
      </c>
      <c r="H12" s="27">
        <v>0</v>
      </c>
      <c r="I12" s="25">
        <v>2017</v>
      </c>
      <c r="J12" s="29" t="s">
        <v>28</v>
      </c>
      <c r="K12" s="35">
        <v>5282474</v>
      </c>
      <c r="L12" s="33"/>
      <c r="M12" s="32">
        <f>E12+F12</f>
        <v>5282474.3599999994</v>
      </c>
    </row>
    <row r="13" spans="1:13" ht="98.25" customHeight="1" x14ac:dyDescent="0.3">
      <c r="A13" s="25">
        <v>3</v>
      </c>
      <c r="B13" s="25" t="s">
        <v>13</v>
      </c>
      <c r="C13" s="26" t="s">
        <v>7</v>
      </c>
      <c r="D13" s="27">
        <f t="shared" si="0"/>
        <v>5690841.111111111</v>
      </c>
      <c r="E13" s="27">
        <f t="shared" si="1"/>
        <v>4353493.45</v>
      </c>
      <c r="F13" s="27">
        <f t="shared" ref="F13" si="2">K13-E13</f>
        <v>768263.54999999981</v>
      </c>
      <c r="G13" s="27">
        <f>K13*10/90</f>
        <v>569084.11111111112</v>
      </c>
      <c r="H13" s="27">
        <v>0</v>
      </c>
      <c r="I13" s="25">
        <v>2017</v>
      </c>
      <c r="J13" s="29" t="s">
        <v>28</v>
      </c>
      <c r="K13" s="35">
        <v>5121757</v>
      </c>
      <c r="L13" s="31"/>
      <c r="M13" s="32">
        <f>E13+F13</f>
        <v>5121757</v>
      </c>
    </row>
    <row r="14" spans="1:13" ht="106.5" customHeight="1" x14ac:dyDescent="0.3">
      <c r="A14" s="25">
        <v>4</v>
      </c>
      <c r="B14" s="25" t="s">
        <v>29</v>
      </c>
      <c r="C14" s="26" t="s">
        <v>7</v>
      </c>
      <c r="D14" s="27">
        <f t="shared" si="0"/>
        <v>907785.26315789472</v>
      </c>
      <c r="E14" s="27">
        <f t="shared" si="1"/>
        <v>733036.6</v>
      </c>
      <c r="F14" s="27">
        <f>K14-E14</f>
        <v>129359.40000000002</v>
      </c>
      <c r="G14" s="27">
        <f>K14*5/95</f>
        <v>45389.26315789474</v>
      </c>
      <c r="H14" s="27">
        <v>0</v>
      </c>
      <c r="I14" s="25">
        <v>2017</v>
      </c>
      <c r="J14" s="29" t="s">
        <v>28</v>
      </c>
      <c r="K14" s="35">
        <v>862396</v>
      </c>
      <c r="L14" s="31"/>
      <c r="M14" s="32">
        <f>E14+F14</f>
        <v>862396</v>
      </c>
    </row>
    <row r="15" spans="1:13" ht="18.75" x14ac:dyDescent="0.3">
      <c r="A15" s="24"/>
      <c r="B15" s="24"/>
      <c r="C15" s="24"/>
      <c r="D15" s="28">
        <f>SUM(D11:D14)</f>
        <v>15752223.08101823</v>
      </c>
      <c r="E15" s="28">
        <f t="shared" ref="E15:G15" si="3">SUM(E11:E14)</f>
        <v>11949811.999999998</v>
      </c>
      <c r="F15" s="28">
        <f t="shared" si="3"/>
        <v>2108790.36</v>
      </c>
      <c r="G15" s="28">
        <f t="shared" si="3"/>
        <v>1693620.7210182319</v>
      </c>
      <c r="H15" s="27">
        <v>0</v>
      </c>
      <c r="I15" s="24"/>
      <c r="J15" s="24"/>
      <c r="K15" s="35">
        <v>14058602</v>
      </c>
      <c r="L15" s="31"/>
      <c r="M15" s="31"/>
    </row>
    <row r="17" spans="1:11" x14ac:dyDescent="0.25">
      <c r="A17" s="42" t="s">
        <v>30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</row>
  </sheetData>
  <mergeCells count="13">
    <mergeCell ref="G8:G9"/>
    <mergeCell ref="H8:H9"/>
    <mergeCell ref="A17:K17"/>
    <mergeCell ref="A2:J3"/>
    <mergeCell ref="A5:A9"/>
    <mergeCell ref="B5:B9"/>
    <mergeCell ref="C5:C9"/>
    <mergeCell ref="D5:D9"/>
    <mergeCell ref="E5:H7"/>
    <mergeCell ref="I5:I9"/>
    <mergeCell ref="J5:J9"/>
    <mergeCell ref="E8:E9"/>
    <mergeCell ref="F8:F9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Дворы</vt:lpstr>
      <vt:lpstr>Парки</vt:lpstr>
      <vt:lpstr>Лист3</vt:lpstr>
      <vt:lpstr>Дворы!Область_печати</vt:lpstr>
      <vt:lpstr>Парки!Область_печати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Мосин Алексей Павлович</cp:lastModifiedBy>
  <cp:lastPrinted>2017-02-20T08:36:22Z</cp:lastPrinted>
  <dcterms:created xsi:type="dcterms:W3CDTF">2017-02-16T13:41:14Z</dcterms:created>
  <dcterms:modified xsi:type="dcterms:W3CDTF">2017-03-09T07:13:39Z</dcterms:modified>
</cp:coreProperties>
</file>