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04\P_251\"/>
    </mc:Choice>
  </mc:AlternateContent>
  <bookViews>
    <workbookView xWindow="240" yWindow="15" windowWidth="19995" windowHeight="8190" activeTab="1"/>
  </bookViews>
  <sheets>
    <sheet name="Пр 1" sheetId="2" r:id="rId1"/>
    <sheet name="Пр 2" sheetId="4" r:id="rId2"/>
  </sheets>
  <calcPr calcId="152511"/>
</workbook>
</file>

<file path=xl/calcChain.xml><?xml version="1.0" encoding="utf-8"?>
<calcChain xmlns="http://schemas.openxmlformats.org/spreadsheetml/2006/main">
  <c r="J25" i="4" l="1"/>
  <c r="J24" i="4"/>
  <c r="J12" i="2" l="1"/>
  <c r="J25" i="2" l="1"/>
  <c r="K20" i="2"/>
  <c r="L20" i="2"/>
  <c r="J20" i="2"/>
  <c r="J26" i="2" s="1"/>
  <c r="K24" i="4"/>
  <c r="L24" i="4"/>
  <c r="K25" i="4"/>
  <c r="L25" i="4"/>
  <c r="L12" i="4"/>
  <c r="K13" i="4"/>
  <c r="L13" i="4"/>
  <c r="K12" i="4"/>
  <c r="K11" i="4"/>
  <c r="L11" i="4"/>
  <c r="K12" i="2"/>
  <c r="L16" i="4"/>
  <c r="K16" i="4"/>
  <c r="L15" i="4"/>
  <c r="K15" i="4"/>
  <c r="J16" i="4"/>
  <c r="J15" i="4"/>
  <c r="J13" i="4"/>
  <c r="J12" i="4"/>
  <c r="J11" i="4"/>
  <c r="K19" i="4"/>
  <c r="L19" i="4"/>
  <c r="J19" i="4"/>
  <c r="K11" i="2" l="1"/>
  <c r="L11" i="2"/>
  <c r="L12" i="2"/>
  <c r="J11" i="2"/>
  <c r="J10" i="2" s="1"/>
  <c r="J27" i="2" s="1"/>
  <c r="L30" i="4"/>
  <c r="K30" i="4"/>
  <c r="J30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J10" i="4"/>
  <c r="K10" i="4"/>
  <c r="K9" i="4" s="1"/>
  <c r="J9" i="4" l="1"/>
  <c r="J32" i="4"/>
  <c r="L9" i="4"/>
  <c r="L32" i="4" s="1"/>
  <c r="L33" i="4" s="1"/>
  <c r="J33" i="4"/>
  <c r="K10" i="2"/>
  <c r="L10" i="2"/>
  <c r="K32" i="4"/>
  <c r="K33" i="4" s="1"/>
  <c r="K25" i="2" l="1"/>
  <c r="L25" i="2"/>
  <c r="K26" i="2" l="1"/>
  <c r="L26" i="2"/>
  <c r="K17" i="2" l="1"/>
  <c r="L17" i="2"/>
  <c r="J17" i="2"/>
  <c r="J24" i="2" s="1"/>
  <c r="K27" i="2"/>
  <c r="L27" i="2"/>
  <c r="L24" i="2" l="1"/>
  <c r="K24" i="2"/>
</calcChain>
</file>

<file path=xl/sharedStrings.xml><?xml version="1.0" encoding="utf-8"?>
<sst xmlns="http://schemas.openxmlformats.org/spreadsheetml/2006/main" count="275" uniqueCount="137">
  <si>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</si>
  <si>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</si>
  <si>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</si>
  <si>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</si>
  <si>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</si>
  <si>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</si>
  <si>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</si>
  <si>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</si>
  <si>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</si>
  <si>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</si>
  <si>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</si>
  <si>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</si>
  <si>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</si>
  <si>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</si>
  <si>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</si>
  <si>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</si>
  <si>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</si>
  <si>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</si>
  <si>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</si>
  <si>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</si>
  <si>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</si>
  <si>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</si>
  <si>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</si>
  <si>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</si>
  <si>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</si>
  <si>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</si>
  <si>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</si>
  <si>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2.4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</si>
  <si>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</si>
  <si>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</si>
  <si>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</si>
  <si>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</si>
  <si>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</si>
  <si>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</si>
  <si>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</si>
  <si>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</si>
  <si>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</si>
  <si>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</si>
  <si>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0405</t>
  </si>
  <si>
    <t>ФБ</t>
  </si>
  <si>
    <t>ОБ</t>
  </si>
  <si>
    <t>1010270020</t>
  </si>
  <si>
    <t>0113</t>
  </si>
  <si>
    <t>1010259300</t>
  </si>
  <si>
    <t>10102R0551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</si>
  <si>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</si>
  <si>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</si>
  <si>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</si>
  <si>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</si>
  <si>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</si>
  <si>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Отдел экономики Администрации округа Муром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</si>
  <si>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</si>
  <si>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</si>
  <si>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</si>
  <si>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</si>
  <si>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</si>
  <si>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</si>
  <si>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</si>
  <si>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</si>
  <si>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</si>
  <si>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</si>
  <si>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</si>
  <si>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</si>
  <si>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</si>
  <si>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</si>
  <si>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</si>
  <si>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</si>
  <si>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</si>
  <si>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</si>
  <si>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</si>
  <si>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</si>
  <si>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</si>
  <si>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</si>
  <si>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</si>
  <si>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</si>
  <si>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</si>
  <si>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</si>
  <si>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</si>
  <si>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</si>
  <si>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</si>
  <si>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</si>
  <si>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</si>
  <si>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</si>
  <si>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</si>
  <si>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</si>
  <si>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</si>
  <si>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</si>
  <si>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</si>
  <si>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</si>
  <si>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</si>
  <si>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</si>
  <si>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</si>
  <si>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</si>
  <si>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</si>
  <si>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</si>
  <si>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</si>
  <si>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</si>
  <si>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</si>
  <si>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</si>
  <si>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</si>
  <si>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</si>
  <si>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</si>
  <si>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</si>
  <si>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</si>
  <si>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</si>
  <si>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</si>
  <si>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</si>
  <si>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</si>
  <si>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</si>
  <si>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</si>
  <si>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</si>
  <si>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</si>
  <si>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</si>
  <si>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</si>
  <si>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</si>
  <si>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Приложение 2
к муниципальной  программе округа Муром 
«Муниципальное управление»  на 2017-2019 гг.</t>
  </si>
  <si>
    <t>Приложение 1
к муниципальной  программе округа Муром 
«Муниципальное управление» на 2017-2019 гг.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</si>
  <si>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</si>
  <si>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</si>
  <si>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</si>
  <si>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</si>
  <si>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Количество владельцев личных подсобных хозяйств (ЛПХ), получивших государственную поддержку в виде возмещения части процентной ставки по кредитам</t>
  </si>
  <si>
    <t>Е.В. Ценилова</t>
  </si>
  <si>
    <t>Директор МКУ «ЦБ администрации округа Муром»</t>
  </si>
  <si>
    <t>1.3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</si>
  <si>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</si>
  <si>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</si>
  <si>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</si>
  <si>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Управление архитектуры и градостроительства Администрации округа Муром</t>
  </si>
  <si>
    <t>0412</t>
  </si>
  <si>
    <t>10101S0080</t>
  </si>
  <si>
    <t>1.4</t>
  </si>
  <si>
    <t>Обеспечение территорий документацией для осуществления градостроительной деятельности</t>
  </si>
  <si>
    <t>1.5</t>
  </si>
  <si>
    <t>1010170080</t>
  </si>
  <si>
    <t>10102R5430</t>
  </si>
  <si>
    <t>Приложение  к постановлению администрации округа Муром  от   06.04.2017 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</si>
</sst>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64" fontId="0" fillId="0" borderId="0" xfId="0" applyNumberFormat="1"/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K2" sqref="K2:P2"/>
    </sheetView>
  </sheetViews>
  <sheetFormatPr defaultRowHeight="15" x14ac:dyDescent="0.25"/>
  <cols>
    <col min="1" max="1" width="4.140625" customWidth="1"/>
    <col min="2" max="2" width="19.5703125" customWidth="1"/>
    <col min="3" max="3" width="14.8554687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2" customWidth="1"/>
    <col min="14" max="16" width="6.42578125" customWidth="1"/>
  </cols>
  <sheetData>
    <row r="1" spans="1:16" ht="28.5" customHeight="1" x14ac:dyDescent="0.25">
      <c r="J1" s="53" t="s">
        <v>136</v>
      </c>
      <c r="K1" s="53"/>
      <c r="L1" s="53"/>
      <c r="M1" s="53"/>
      <c r="N1" s="53"/>
      <c r="O1" s="53"/>
      <c r="P1" s="53"/>
    </row>
    <row r="2" spans="1:16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3"/>
      <c r="K2" s="55" t="s">
        <v>116</v>
      </c>
      <c r="L2" s="55"/>
      <c r="M2" s="55"/>
      <c r="N2" s="55"/>
      <c r="O2" s="55"/>
      <c r="P2" s="55"/>
    </row>
    <row r="3" spans="1:16" ht="35.25" customHeight="1" x14ac:dyDescent="0.25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6.75" customHeight="1" x14ac:dyDescent="0.25"/>
    <row r="5" spans="1:16" ht="33" customHeight="1" x14ac:dyDescent="0.25">
      <c r="A5" s="52" t="s">
        <v>5</v>
      </c>
      <c r="B5" s="52" t="s">
        <v>6</v>
      </c>
      <c r="C5" s="52" t="s">
        <v>7</v>
      </c>
      <c r="D5" s="52" t="s">
        <v>8</v>
      </c>
      <c r="E5" s="52" t="s">
        <v>9</v>
      </c>
      <c r="F5" s="52"/>
      <c r="G5" s="52"/>
      <c r="H5" s="52"/>
      <c r="I5" s="57" t="s">
        <v>10</v>
      </c>
      <c r="J5" s="52" t="s">
        <v>11</v>
      </c>
      <c r="K5" s="52"/>
      <c r="L5" s="52"/>
      <c r="M5" s="52" t="s">
        <v>12</v>
      </c>
      <c r="N5" s="52">
        <v>2017</v>
      </c>
      <c r="O5" s="52">
        <v>2018</v>
      </c>
      <c r="P5" s="52">
        <v>2019</v>
      </c>
    </row>
    <row r="6" spans="1:16" x14ac:dyDescent="0.25">
      <c r="A6" s="52"/>
      <c r="B6" s="52"/>
      <c r="C6" s="52"/>
      <c r="D6" s="52"/>
      <c r="E6" s="52" t="s">
        <v>13</v>
      </c>
      <c r="F6" s="2" t="s">
        <v>14</v>
      </c>
      <c r="G6" s="52" t="s">
        <v>16</v>
      </c>
      <c r="H6" s="52" t="s">
        <v>17</v>
      </c>
      <c r="I6" s="58"/>
      <c r="J6" s="52">
        <v>2017</v>
      </c>
      <c r="K6" s="52">
        <v>2018</v>
      </c>
      <c r="L6" s="52">
        <v>2019</v>
      </c>
      <c r="M6" s="52"/>
      <c r="N6" s="52"/>
      <c r="O6" s="52"/>
      <c r="P6" s="52"/>
    </row>
    <row r="7" spans="1:16" ht="15" customHeight="1" x14ac:dyDescent="0.25">
      <c r="A7" s="52"/>
      <c r="B7" s="52"/>
      <c r="C7" s="52"/>
      <c r="D7" s="52"/>
      <c r="E7" s="52"/>
      <c r="F7" s="2" t="s">
        <v>15</v>
      </c>
      <c r="G7" s="52"/>
      <c r="H7" s="52"/>
      <c r="I7" s="59"/>
      <c r="J7" s="52"/>
      <c r="K7" s="52"/>
      <c r="L7" s="52"/>
      <c r="M7" s="52"/>
      <c r="N7" s="52"/>
      <c r="O7" s="52"/>
      <c r="P7" s="52"/>
    </row>
    <row r="8" spans="1:16" ht="30.75" customHeight="1" x14ac:dyDescent="0.25">
      <c r="A8" s="39" t="s">
        <v>85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21.75" customHeight="1" x14ac:dyDescent="0.25">
      <c r="A9" s="39" t="s">
        <v>86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46.5" customHeight="1" x14ac:dyDescent="0.25">
      <c r="A10" s="14" t="s">
        <v>18</v>
      </c>
      <c r="B10" s="14" t="s">
        <v>107</v>
      </c>
      <c r="C10" s="14" t="s">
        <v>51</v>
      </c>
      <c r="D10" s="14"/>
      <c r="E10" s="15" t="s">
        <v>28</v>
      </c>
      <c r="F10" s="15" t="s">
        <v>34</v>
      </c>
      <c r="G10" s="15" t="s">
        <v>35</v>
      </c>
      <c r="H10" s="16" t="s">
        <v>31</v>
      </c>
      <c r="I10" s="17" t="s">
        <v>32</v>
      </c>
      <c r="J10" s="22">
        <f>J11+J12+J13+J14+J15</f>
        <v>30070.89</v>
      </c>
      <c r="K10" s="22">
        <f t="shared" ref="K10:L10" si="0">K11+K12</f>
        <v>28629.899999999998</v>
      </c>
      <c r="L10" s="22">
        <f t="shared" si="0"/>
        <v>28670.89</v>
      </c>
      <c r="M10" s="46" t="s">
        <v>92</v>
      </c>
      <c r="N10" s="17">
        <v>2</v>
      </c>
      <c r="O10" s="17">
        <v>2</v>
      </c>
      <c r="P10" s="17">
        <v>2</v>
      </c>
    </row>
    <row r="11" spans="1:16" ht="61.5" customHeight="1" x14ac:dyDescent="0.25">
      <c r="A11" s="4" t="s">
        <v>20</v>
      </c>
      <c r="B11" s="3" t="s">
        <v>36</v>
      </c>
      <c r="C11" s="3" t="s">
        <v>22</v>
      </c>
      <c r="D11" s="3"/>
      <c r="E11" s="8" t="s">
        <v>28</v>
      </c>
      <c r="F11" s="8" t="s">
        <v>29</v>
      </c>
      <c r="G11" s="8" t="s">
        <v>117</v>
      </c>
      <c r="H11" s="10" t="s">
        <v>100</v>
      </c>
      <c r="I11" s="9" t="s">
        <v>32</v>
      </c>
      <c r="J11" s="23">
        <f>1547.5+341.5</f>
        <v>1889</v>
      </c>
      <c r="K11" s="23">
        <f t="shared" ref="K11:L11" si="1">1547.5+341.5</f>
        <v>1889</v>
      </c>
      <c r="L11" s="23">
        <f t="shared" si="1"/>
        <v>1889</v>
      </c>
      <c r="M11" s="47"/>
      <c r="N11" s="9"/>
      <c r="O11" s="9"/>
      <c r="P11" s="9"/>
    </row>
    <row r="12" spans="1:16" ht="83.25" customHeight="1" x14ac:dyDescent="0.25">
      <c r="A12" s="4" t="s">
        <v>21</v>
      </c>
      <c r="B12" s="3" t="s">
        <v>119</v>
      </c>
      <c r="C12" s="3" t="s">
        <v>48</v>
      </c>
      <c r="D12" s="3"/>
      <c r="E12" s="8" t="s">
        <v>28</v>
      </c>
      <c r="F12" s="8" t="s">
        <v>30</v>
      </c>
      <c r="G12" s="8" t="s">
        <v>118</v>
      </c>
      <c r="H12" s="10" t="s">
        <v>100</v>
      </c>
      <c r="I12" s="9" t="s">
        <v>32</v>
      </c>
      <c r="J12" s="23">
        <f>20658.1+1+30+6035.8+4+40+12.99-10</f>
        <v>26771.89</v>
      </c>
      <c r="K12" s="23">
        <f>20658.1+1+20+6035.8+4+20+2</f>
        <v>26740.899999999998</v>
      </c>
      <c r="L12" s="23">
        <f t="shared" ref="L12" si="2">20658.1+1+30+6035.8+4+40+12.99</f>
        <v>26781.89</v>
      </c>
      <c r="M12" s="47"/>
      <c r="N12" s="9"/>
      <c r="O12" s="9"/>
      <c r="P12" s="9"/>
    </row>
    <row r="13" spans="1:16" ht="209.25" customHeight="1" x14ac:dyDescent="0.25">
      <c r="A13" s="4" t="s">
        <v>124</v>
      </c>
      <c r="B13" s="3" t="s">
        <v>125</v>
      </c>
      <c r="C13" s="3" t="s">
        <v>48</v>
      </c>
      <c r="D13" s="3"/>
      <c r="E13" s="8" t="s">
        <v>28</v>
      </c>
      <c r="F13" s="8" t="s">
        <v>42</v>
      </c>
      <c r="G13" s="8" t="s">
        <v>126</v>
      </c>
      <c r="H13" s="10" t="s">
        <v>127</v>
      </c>
      <c r="I13" s="9" t="s">
        <v>32</v>
      </c>
      <c r="J13" s="28">
        <v>10</v>
      </c>
      <c r="K13" s="11"/>
      <c r="L13" s="11"/>
      <c r="M13" s="48"/>
      <c r="N13" s="9"/>
      <c r="O13" s="9"/>
      <c r="P13" s="9"/>
    </row>
    <row r="14" spans="1:16" ht="80.25" customHeight="1" x14ac:dyDescent="0.25">
      <c r="A14" s="4" t="s">
        <v>131</v>
      </c>
      <c r="B14" s="6" t="s">
        <v>132</v>
      </c>
      <c r="C14" s="6" t="s">
        <v>128</v>
      </c>
      <c r="D14" s="7"/>
      <c r="E14" s="8" t="s">
        <v>28</v>
      </c>
      <c r="F14" s="8" t="s">
        <v>129</v>
      </c>
      <c r="G14" s="8" t="s">
        <v>134</v>
      </c>
      <c r="H14" s="10" t="s">
        <v>101</v>
      </c>
      <c r="I14" s="9" t="s">
        <v>40</v>
      </c>
      <c r="J14" s="11">
        <v>800</v>
      </c>
      <c r="K14" s="11">
        <v>0</v>
      </c>
      <c r="L14" s="11">
        <v>0</v>
      </c>
      <c r="M14" s="35"/>
      <c r="N14" s="7"/>
      <c r="O14" s="7"/>
      <c r="P14" s="5"/>
    </row>
    <row r="15" spans="1:16" ht="80.25" customHeight="1" x14ac:dyDescent="0.25">
      <c r="A15" s="4" t="s">
        <v>133</v>
      </c>
      <c r="B15" s="6" t="s">
        <v>132</v>
      </c>
      <c r="C15" s="6" t="s">
        <v>128</v>
      </c>
      <c r="D15" s="7"/>
      <c r="E15" s="8" t="s">
        <v>28</v>
      </c>
      <c r="F15" s="8" t="s">
        <v>129</v>
      </c>
      <c r="G15" s="8" t="s">
        <v>130</v>
      </c>
      <c r="H15" s="10" t="s">
        <v>101</v>
      </c>
      <c r="I15" s="9" t="s">
        <v>32</v>
      </c>
      <c r="J15" s="11">
        <v>600</v>
      </c>
      <c r="K15" s="11">
        <v>0</v>
      </c>
      <c r="L15" s="11">
        <v>0</v>
      </c>
      <c r="M15" s="34"/>
      <c r="N15" s="7"/>
      <c r="O15" s="7"/>
      <c r="P15" s="5"/>
    </row>
    <row r="16" spans="1:16" ht="60.75" customHeight="1" x14ac:dyDescent="0.25">
      <c r="A16" s="39" t="s">
        <v>84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149.25" customHeight="1" x14ac:dyDescent="0.25">
      <c r="A17" s="14" t="s">
        <v>23</v>
      </c>
      <c r="B17" s="14" t="s">
        <v>108</v>
      </c>
      <c r="C17" s="14" t="s">
        <v>51</v>
      </c>
      <c r="D17" s="14"/>
      <c r="E17" s="15" t="s">
        <v>28</v>
      </c>
      <c r="F17" s="15" t="s">
        <v>33</v>
      </c>
      <c r="G17" s="15" t="s">
        <v>37</v>
      </c>
      <c r="H17" s="16" t="s">
        <v>31</v>
      </c>
      <c r="I17" s="17"/>
      <c r="J17" s="18">
        <f>SUM(J18:J22)</f>
        <v>5526.3</v>
      </c>
      <c r="K17" s="18">
        <f>SUM(K18:K22)</f>
        <v>5256.3</v>
      </c>
      <c r="L17" s="18">
        <f>SUM(L18:L22)</f>
        <v>5256.3</v>
      </c>
      <c r="M17" s="14"/>
      <c r="N17" s="14"/>
      <c r="O17" s="14"/>
      <c r="P17" s="14"/>
    </row>
    <row r="18" spans="1:16" ht="180.75" customHeight="1" x14ac:dyDescent="0.25">
      <c r="A18" s="4" t="s">
        <v>24</v>
      </c>
      <c r="B18" s="3" t="s">
        <v>0</v>
      </c>
      <c r="C18" s="6" t="s">
        <v>1</v>
      </c>
      <c r="D18" s="7"/>
      <c r="E18" s="8" t="s">
        <v>28</v>
      </c>
      <c r="F18" s="8" t="s">
        <v>42</v>
      </c>
      <c r="G18" s="8" t="s">
        <v>43</v>
      </c>
      <c r="H18" s="10" t="s">
        <v>31</v>
      </c>
      <c r="I18" s="9" t="s">
        <v>39</v>
      </c>
      <c r="J18" s="11">
        <v>3864</v>
      </c>
      <c r="K18" s="11">
        <v>3594</v>
      </c>
      <c r="L18" s="11">
        <v>3594</v>
      </c>
      <c r="M18" s="19" t="s">
        <v>114</v>
      </c>
      <c r="N18" s="26">
        <v>13900</v>
      </c>
      <c r="O18" s="26">
        <v>13900</v>
      </c>
      <c r="P18" s="26">
        <v>13900</v>
      </c>
    </row>
    <row r="19" spans="1:16" ht="102.75" customHeight="1" x14ac:dyDescent="0.25">
      <c r="A19" s="4" t="s">
        <v>25</v>
      </c>
      <c r="B19" s="3" t="s">
        <v>2</v>
      </c>
      <c r="C19" s="6" t="s">
        <v>52</v>
      </c>
      <c r="D19" s="7"/>
      <c r="E19" s="8" t="s">
        <v>28</v>
      </c>
      <c r="F19" s="8" t="s">
        <v>30</v>
      </c>
      <c r="G19" s="8">
        <v>1010270010</v>
      </c>
      <c r="H19" s="10" t="s">
        <v>31</v>
      </c>
      <c r="I19" s="9" t="s">
        <v>40</v>
      </c>
      <c r="J19" s="11">
        <v>805.5</v>
      </c>
      <c r="K19" s="11">
        <v>805.5</v>
      </c>
      <c r="L19" s="11">
        <v>805.5</v>
      </c>
      <c r="M19" s="19" t="s">
        <v>94</v>
      </c>
      <c r="N19" s="27">
        <v>510</v>
      </c>
      <c r="O19" s="27">
        <v>510</v>
      </c>
      <c r="P19" s="27">
        <v>510</v>
      </c>
    </row>
    <row r="20" spans="1:16" ht="91.5" customHeight="1" x14ac:dyDescent="0.25">
      <c r="A20" s="4" t="s">
        <v>26</v>
      </c>
      <c r="B20" s="3" t="s">
        <v>4</v>
      </c>
      <c r="C20" s="6" t="s">
        <v>49</v>
      </c>
      <c r="D20" s="7"/>
      <c r="E20" s="8" t="s">
        <v>28</v>
      </c>
      <c r="F20" s="8" t="s">
        <v>30</v>
      </c>
      <c r="G20" s="8" t="s">
        <v>41</v>
      </c>
      <c r="H20" s="10" t="s">
        <v>31</v>
      </c>
      <c r="I20" s="9" t="s">
        <v>40</v>
      </c>
      <c r="J20" s="11">
        <f>824+32.6</f>
        <v>856.6</v>
      </c>
      <c r="K20" s="11">
        <f t="shared" ref="K20:L20" si="3">824+32.6</f>
        <v>856.6</v>
      </c>
      <c r="L20" s="11">
        <f t="shared" si="3"/>
        <v>856.6</v>
      </c>
      <c r="M20" s="19" t="s">
        <v>93</v>
      </c>
      <c r="N20" s="27">
        <v>500</v>
      </c>
      <c r="O20" s="27">
        <v>500</v>
      </c>
      <c r="P20" s="27">
        <v>500</v>
      </c>
    </row>
    <row r="21" spans="1:16" ht="104.25" customHeight="1" x14ac:dyDescent="0.25">
      <c r="A21" s="44" t="s">
        <v>27</v>
      </c>
      <c r="B21" s="40" t="s">
        <v>3</v>
      </c>
      <c r="C21" s="12" t="s">
        <v>50</v>
      </c>
      <c r="D21" s="7"/>
      <c r="E21" s="8" t="s">
        <v>28</v>
      </c>
      <c r="F21" s="8" t="s">
        <v>38</v>
      </c>
      <c r="G21" s="8" t="s">
        <v>44</v>
      </c>
      <c r="H21" s="10" t="s">
        <v>102</v>
      </c>
      <c r="I21" s="9" t="s">
        <v>40</v>
      </c>
      <c r="J21" s="28"/>
      <c r="K21" s="28"/>
      <c r="L21" s="28"/>
      <c r="M21" s="40" t="s">
        <v>121</v>
      </c>
      <c r="N21" s="42">
        <v>1</v>
      </c>
      <c r="O21" s="42">
        <v>1</v>
      </c>
      <c r="P21" s="42">
        <v>1</v>
      </c>
    </row>
    <row r="22" spans="1:16" ht="105.75" customHeight="1" x14ac:dyDescent="0.25">
      <c r="A22" s="45"/>
      <c r="B22" s="41"/>
      <c r="C22" s="12" t="s">
        <v>50</v>
      </c>
      <c r="D22" s="7"/>
      <c r="E22" s="8" t="s">
        <v>28</v>
      </c>
      <c r="F22" s="8" t="s">
        <v>38</v>
      </c>
      <c r="G22" s="8" t="s">
        <v>135</v>
      </c>
      <c r="H22" s="10" t="s">
        <v>102</v>
      </c>
      <c r="I22" s="9" t="s">
        <v>39</v>
      </c>
      <c r="J22" s="28">
        <v>0.2</v>
      </c>
      <c r="K22" s="28">
        <v>0.2</v>
      </c>
      <c r="L22" s="28">
        <v>0.2</v>
      </c>
      <c r="M22" s="41"/>
      <c r="N22" s="43"/>
      <c r="O22" s="43"/>
      <c r="P22" s="43"/>
    </row>
    <row r="24" spans="1:16" ht="15.75" customHeight="1" x14ac:dyDescent="0.25">
      <c r="A24" s="49" t="s">
        <v>103</v>
      </c>
      <c r="B24" s="50"/>
      <c r="C24" s="50"/>
      <c r="D24" s="50"/>
      <c r="E24" s="50"/>
      <c r="F24" s="50"/>
      <c r="G24" s="50"/>
      <c r="H24" s="50"/>
      <c r="I24" s="51"/>
      <c r="J24" s="11">
        <f>J17+J10</f>
        <v>35597.19</v>
      </c>
      <c r="K24" s="11">
        <f>K17+K10</f>
        <v>33886.199999999997</v>
      </c>
      <c r="L24" s="11">
        <f>L17+L10</f>
        <v>33927.19</v>
      </c>
      <c r="M24" s="24"/>
      <c r="N24" s="20"/>
      <c r="O24" s="20"/>
      <c r="P24" s="5"/>
    </row>
    <row r="25" spans="1:16" ht="15.75" customHeight="1" x14ac:dyDescent="0.25">
      <c r="A25" s="49" t="s">
        <v>106</v>
      </c>
      <c r="B25" s="50"/>
      <c r="C25" s="50"/>
      <c r="D25" s="50"/>
      <c r="E25" s="50"/>
      <c r="F25" s="50"/>
      <c r="G25" s="50"/>
      <c r="H25" s="50"/>
      <c r="I25" s="51"/>
      <c r="J25" s="11">
        <f>J22+J18</f>
        <v>3864.2</v>
      </c>
      <c r="K25" s="11">
        <f t="shared" ref="K25:L25" si="4">K22+K18</f>
        <v>3594.2</v>
      </c>
      <c r="L25" s="11">
        <f t="shared" si="4"/>
        <v>3594.2</v>
      </c>
      <c r="M25" s="24"/>
      <c r="N25" s="20"/>
      <c r="O25" s="20"/>
      <c r="P25" s="5"/>
    </row>
    <row r="26" spans="1:16" ht="15.75" customHeight="1" x14ac:dyDescent="0.25">
      <c r="A26" s="49" t="s">
        <v>104</v>
      </c>
      <c r="B26" s="50"/>
      <c r="C26" s="50"/>
      <c r="D26" s="50"/>
      <c r="E26" s="50"/>
      <c r="F26" s="50"/>
      <c r="G26" s="50"/>
      <c r="H26" s="50"/>
      <c r="I26" s="51"/>
      <c r="J26" s="11">
        <f>J20+J21+J19+J14</f>
        <v>2462.1</v>
      </c>
      <c r="K26" s="11">
        <f>K20+K21+K19</f>
        <v>1662.1</v>
      </c>
      <c r="L26" s="11">
        <f>L20+L21+L19</f>
        <v>1662.1</v>
      </c>
      <c r="M26" s="24"/>
      <c r="N26" s="20"/>
      <c r="O26" s="20"/>
      <c r="P26" s="5"/>
    </row>
    <row r="27" spans="1:16" ht="17.25" customHeight="1" x14ac:dyDescent="0.25">
      <c r="A27" s="49" t="s">
        <v>105</v>
      </c>
      <c r="B27" s="50"/>
      <c r="C27" s="50"/>
      <c r="D27" s="50"/>
      <c r="E27" s="50"/>
      <c r="F27" s="50"/>
      <c r="G27" s="50"/>
      <c r="H27" s="50"/>
      <c r="I27" s="51"/>
      <c r="J27" s="11">
        <f>J10-J14</f>
        <v>29270.89</v>
      </c>
      <c r="K27" s="11">
        <f t="shared" ref="K27:L27" si="5">K10</f>
        <v>28629.899999999998</v>
      </c>
      <c r="L27" s="11">
        <f t="shared" si="5"/>
        <v>28670.89</v>
      </c>
      <c r="M27" s="24"/>
      <c r="N27" s="20"/>
      <c r="O27" s="20"/>
      <c r="P27" s="5"/>
    </row>
    <row r="28" spans="1:16" ht="17.2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30"/>
      <c r="K28" s="30"/>
      <c r="L28" s="30"/>
      <c r="M28" s="31"/>
      <c r="N28" s="32"/>
      <c r="O28" s="32"/>
      <c r="P28" s="33"/>
    </row>
    <row r="29" spans="1:16" ht="15" customHeight="1" x14ac:dyDescent="0.25">
      <c r="A29" s="37" t="s">
        <v>123</v>
      </c>
      <c r="B29" s="37"/>
      <c r="C29" s="37"/>
      <c r="D29" s="37"/>
      <c r="E29" s="37"/>
      <c r="F29" s="37"/>
      <c r="G29" s="37"/>
      <c r="I29" s="38"/>
      <c r="J29" s="38"/>
      <c r="K29" s="38"/>
      <c r="M29" s="54" t="s">
        <v>122</v>
      </c>
      <c r="N29" s="54"/>
      <c r="O29" s="54"/>
    </row>
    <row r="30" spans="1:16" ht="17.2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1"/>
      <c r="N30" s="32"/>
      <c r="O30" s="32"/>
      <c r="P30" s="33"/>
    </row>
    <row r="33" spans="10:13" x14ac:dyDescent="0.25">
      <c r="J33" s="36"/>
      <c r="K33" s="36"/>
      <c r="L33" s="36"/>
      <c r="M33" s="36"/>
    </row>
    <row r="34" spans="10:13" x14ac:dyDescent="0.25">
      <c r="J34" s="36"/>
      <c r="K34" s="36"/>
      <c r="L34" s="36"/>
      <c r="M34" s="36"/>
    </row>
    <row r="46" spans="10:13" x14ac:dyDescent="0.25">
      <c r="J46" s="36"/>
      <c r="K46" s="36"/>
      <c r="L46" s="36"/>
      <c r="M46" s="36"/>
    </row>
    <row r="47" spans="10:13" x14ac:dyDescent="0.25">
      <c r="J47" s="36"/>
      <c r="K47" s="36"/>
      <c r="L47" s="36"/>
      <c r="M47" s="36"/>
    </row>
  </sheetData>
  <mergeCells count="37">
    <mergeCell ref="J1:P1"/>
    <mergeCell ref="M29:O29"/>
    <mergeCell ref="K2:P2"/>
    <mergeCell ref="L6:L7"/>
    <mergeCell ref="A3:P3"/>
    <mergeCell ref="E5:H5"/>
    <mergeCell ref="I5:I7"/>
    <mergeCell ref="E6:E7"/>
    <mergeCell ref="G6:G7"/>
    <mergeCell ref="H6:H7"/>
    <mergeCell ref="J5:L5"/>
    <mergeCell ref="J6:J7"/>
    <mergeCell ref="K6:K7"/>
    <mergeCell ref="A8:P8"/>
    <mergeCell ref="A9:P9"/>
    <mergeCell ref="M5:M7"/>
    <mergeCell ref="N5:N7"/>
    <mergeCell ref="O5:O7"/>
    <mergeCell ref="P5:P7"/>
    <mergeCell ref="A5:A7"/>
    <mergeCell ref="B5:B7"/>
    <mergeCell ref="C5:C7"/>
    <mergeCell ref="D5:D7"/>
    <mergeCell ref="M10:M13"/>
    <mergeCell ref="A24:I24"/>
    <mergeCell ref="A25:I25"/>
    <mergeCell ref="A26:I26"/>
    <mergeCell ref="A27:I27"/>
    <mergeCell ref="A29:G29"/>
    <mergeCell ref="I29:K29"/>
    <mergeCell ref="A16:P16"/>
    <mergeCell ref="M21:M22"/>
    <mergeCell ref="N21:N22"/>
    <mergeCell ref="O21:O22"/>
    <mergeCell ref="P21:P22"/>
    <mergeCell ref="A21:A22"/>
    <mergeCell ref="B21:B22"/>
  </mergeCells>
  <pageMargins left="0.70866141732283472" right="0.27" top="0.54" bottom="0.36" header="0.5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Q32" sqref="Q32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3"/>
      <c r="K1" s="55" t="s">
        <v>115</v>
      </c>
      <c r="L1" s="55"/>
      <c r="M1" s="55"/>
      <c r="N1" s="55"/>
      <c r="O1" s="55"/>
      <c r="P1" s="55"/>
    </row>
    <row r="2" spans="1:17" ht="35.25" customHeight="1" x14ac:dyDescent="0.25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4" spans="1:17" ht="33" customHeight="1" x14ac:dyDescent="0.25">
      <c r="A4" s="52" t="s">
        <v>5</v>
      </c>
      <c r="B4" s="52" t="s">
        <v>6</v>
      </c>
      <c r="C4" s="52" t="s">
        <v>7</v>
      </c>
      <c r="D4" s="52" t="s">
        <v>8</v>
      </c>
      <c r="E4" s="52" t="s">
        <v>9</v>
      </c>
      <c r="F4" s="52"/>
      <c r="G4" s="52"/>
      <c r="H4" s="52"/>
      <c r="I4" s="57" t="s">
        <v>10</v>
      </c>
      <c r="J4" s="52" t="s">
        <v>11</v>
      </c>
      <c r="K4" s="52"/>
      <c r="L4" s="52"/>
      <c r="M4" s="52" t="s">
        <v>12</v>
      </c>
      <c r="N4" s="52">
        <v>2017</v>
      </c>
      <c r="O4" s="52">
        <v>2018</v>
      </c>
      <c r="P4" s="52">
        <v>2019</v>
      </c>
    </row>
    <row r="5" spans="1:17" x14ac:dyDescent="0.25">
      <c r="A5" s="52"/>
      <c r="B5" s="52"/>
      <c r="C5" s="52"/>
      <c r="D5" s="52"/>
      <c r="E5" s="52" t="s">
        <v>13</v>
      </c>
      <c r="F5" s="2" t="s">
        <v>14</v>
      </c>
      <c r="G5" s="52" t="s">
        <v>16</v>
      </c>
      <c r="H5" s="52" t="s">
        <v>17</v>
      </c>
      <c r="I5" s="58"/>
      <c r="J5" s="52">
        <v>2017</v>
      </c>
      <c r="K5" s="52">
        <v>2018</v>
      </c>
      <c r="L5" s="52">
        <v>2019</v>
      </c>
      <c r="M5" s="52"/>
      <c r="N5" s="52"/>
      <c r="O5" s="52"/>
      <c r="P5" s="52"/>
    </row>
    <row r="6" spans="1:17" x14ac:dyDescent="0.25">
      <c r="A6" s="52"/>
      <c r="B6" s="52"/>
      <c r="C6" s="52"/>
      <c r="D6" s="52"/>
      <c r="E6" s="52"/>
      <c r="F6" s="2" t="s">
        <v>15</v>
      </c>
      <c r="G6" s="52"/>
      <c r="H6" s="52"/>
      <c r="I6" s="59"/>
      <c r="J6" s="52"/>
      <c r="K6" s="52"/>
      <c r="L6" s="52"/>
      <c r="M6" s="52"/>
      <c r="N6" s="52"/>
      <c r="O6" s="52"/>
      <c r="P6" s="52"/>
    </row>
    <row r="7" spans="1:17" ht="28.5" customHeight="1" x14ac:dyDescent="0.25">
      <c r="A7" s="39" t="s">
        <v>91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ht="15" customHeight="1" x14ac:dyDescent="0.25">
      <c r="A8" s="39" t="s">
        <v>87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7" ht="90" customHeight="1" x14ac:dyDescent="0.25">
      <c r="A9" s="14" t="s">
        <v>18</v>
      </c>
      <c r="B9" s="14" t="s">
        <v>109</v>
      </c>
      <c r="C9" s="14"/>
      <c r="D9" s="14"/>
      <c r="E9" s="15" t="s">
        <v>28</v>
      </c>
      <c r="F9" s="15" t="s">
        <v>34</v>
      </c>
      <c r="G9" s="15" t="s">
        <v>70</v>
      </c>
      <c r="H9" s="16" t="s">
        <v>31</v>
      </c>
      <c r="I9" s="17" t="s">
        <v>32</v>
      </c>
      <c r="J9" s="18">
        <f>J10+J14</f>
        <v>17461.5</v>
      </c>
      <c r="K9" s="18">
        <f t="shared" ref="K9:L9" si="0">K10+K14</f>
        <v>17107.79</v>
      </c>
      <c r="L9" s="18">
        <f t="shared" si="0"/>
        <v>19280.099999999999</v>
      </c>
      <c r="M9" s="14" t="s">
        <v>95</v>
      </c>
      <c r="N9" s="17">
        <v>11</v>
      </c>
      <c r="O9" s="17">
        <v>11</v>
      </c>
      <c r="P9" s="17">
        <v>11</v>
      </c>
    </row>
    <row r="10" spans="1:17" ht="119.25" customHeight="1" x14ac:dyDescent="0.25">
      <c r="A10" s="4" t="s">
        <v>20</v>
      </c>
      <c r="B10" s="3" t="s">
        <v>46</v>
      </c>
      <c r="C10" s="3" t="s">
        <v>69</v>
      </c>
      <c r="D10" s="3"/>
      <c r="E10" s="8" t="s">
        <v>28</v>
      </c>
      <c r="F10" s="8" t="s">
        <v>42</v>
      </c>
      <c r="G10" s="8" t="s">
        <v>71</v>
      </c>
      <c r="H10" s="10" t="s">
        <v>31</v>
      </c>
      <c r="I10" s="9" t="s">
        <v>32</v>
      </c>
      <c r="J10" s="23">
        <f>SUM(J11:J13)</f>
        <v>14715</v>
      </c>
      <c r="K10" s="23">
        <f t="shared" ref="K10:L10" si="1">SUM(K11:K13)</f>
        <v>14361.29</v>
      </c>
      <c r="L10" s="23">
        <f t="shared" si="1"/>
        <v>16533.599999999999</v>
      </c>
      <c r="M10" s="3"/>
      <c r="N10" s="9"/>
      <c r="O10" s="9"/>
      <c r="P10" s="9"/>
      <c r="Q10" s="25"/>
    </row>
    <row r="11" spans="1:17" ht="15" customHeight="1" x14ac:dyDescent="0.25">
      <c r="A11" s="4"/>
      <c r="B11" s="3"/>
      <c r="C11" s="3"/>
      <c r="D11" s="3"/>
      <c r="E11" s="8" t="s">
        <v>28</v>
      </c>
      <c r="F11" s="8" t="s">
        <v>42</v>
      </c>
      <c r="G11" s="8" t="s">
        <v>71</v>
      </c>
      <c r="H11" s="10" t="s">
        <v>100</v>
      </c>
      <c r="I11" s="9"/>
      <c r="J11" s="23">
        <f>5627.96+10+5+30+1698.4</f>
        <v>7371.3600000000006</v>
      </c>
      <c r="K11" s="23">
        <f t="shared" ref="K11:L11" si="2">5627.96+10+5+30+1698.4</f>
        <v>7371.3600000000006</v>
      </c>
      <c r="L11" s="23">
        <f t="shared" si="2"/>
        <v>7371.3600000000006</v>
      </c>
      <c r="M11" s="3"/>
      <c r="N11" s="9"/>
      <c r="O11" s="9"/>
      <c r="P11" s="9"/>
    </row>
    <row r="12" spans="1:17" ht="15" customHeight="1" x14ac:dyDescent="0.25">
      <c r="A12" s="4"/>
      <c r="B12" s="3"/>
      <c r="C12" s="3"/>
      <c r="D12" s="3"/>
      <c r="E12" s="8" t="s">
        <v>28</v>
      </c>
      <c r="F12" s="8" t="s">
        <v>42</v>
      </c>
      <c r="G12" s="8" t="s">
        <v>71</v>
      </c>
      <c r="H12" s="10" t="s">
        <v>101</v>
      </c>
      <c r="I12" s="9"/>
      <c r="J12" s="23">
        <f>445+2414.64+1130+274+2550</f>
        <v>6813.6399999999994</v>
      </c>
      <c r="K12" s="23">
        <f>445+2414.64+796.29+274+2550</f>
        <v>6479.93</v>
      </c>
      <c r="L12" s="23">
        <f>445+2414.64+2968.6+274+2550</f>
        <v>8652.24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28</v>
      </c>
      <c r="F13" s="8" t="s">
        <v>42</v>
      </c>
      <c r="G13" s="8" t="s">
        <v>71</v>
      </c>
      <c r="H13" s="10" t="s">
        <v>102</v>
      </c>
      <c r="I13" s="9"/>
      <c r="J13" s="23">
        <f>450+80</f>
        <v>530</v>
      </c>
      <c r="K13" s="23">
        <f>430+80</f>
        <v>510</v>
      </c>
      <c r="L13" s="23">
        <f>430+80</f>
        <v>510</v>
      </c>
      <c r="M13" s="3"/>
      <c r="N13" s="9"/>
      <c r="O13" s="9"/>
      <c r="P13" s="9"/>
    </row>
    <row r="14" spans="1:17" ht="70.5" customHeight="1" x14ac:dyDescent="0.25">
      <c r="A14" s="4" t="s">
        <v>21</v>
      </c>
      <c r="B14" s="3" t="s">
        <v>47</v>
      </c>
      <c r="C14" s="3" t="s">
        <v>68</v>
      </c>
      <c r="D14" s="3"/>
      <c r="E14" s="8" t="s">
        <v>28</v>
      </c>
      <c r="F14" s="8" t="s">
        <v>42</v>
      </c>
      <c r="G14" s="8" t="s">
        <v>72</v>
      </c>
      <c r="H14" s="10" t="s">
        <v>31</v>
      </c>
      <c r="I14" s="9" t="s">
        <v>32</v>
      </c>
      <c r="J14" s="23">
        <f>SUM(J15:J16)</f>
        <v>2746.5</v>
      </c>
      <c r="K14" s="23">
        <f t="shared" ref="K14:L14" si="3">SUM(K15:K16)</f>
        <v>2746.5</v>
      </c>
      <c r="L14" s="23">
        <f t="shared" si="3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28</v>
      </c>
      <c r="F15" s="8" t="s">
        <v>42</v>
      </c>
      <c r="G15" s="8" t="s">
        <v>72</v>
      </c>
      <c r="H15" s="10" t="s">
        <v>100</v>
      </c>
      <c r="I15" s="9"/>
      <c r="J15" s="11">
        <f>1907.6+1+576.1</f>
        <v>2484.6999999999998</v>
      </c>
      <c r="K15" s="11">
        <f t="shared" ref="K15:L15" si="4">1907.6+1+576.1</f>
        <v>2484.6999999999998</v>
      </c>
      <c r="L15" s="11">
        <f t="shared" si="4"/>
        <v>2484.6999999999998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28</v>
      </c>
      <c r="F16" s="8" t="s">
        <v>42</v>
      </c>
      <c r="G16" s="8" t="s">
        <v>72</v>
      </c>
      <c r="H16" s="10" t="s">
        <v>101</v>
      </c>
      <c r="I16" s="9"/>
      <c r="J16" s="11">
        <f>60+35+166.8</f>
        <v>261.8</v>
      </c>
      <c r="K16" s="11">
        <f t="shared" ref="K16:L16" si="5">60+35+166.8</f>
        <v>261.8</v>
      </c>
      <c r="L16" s="11">
        <f t="shared" si="5"/>
        <v>261.8</v>
      </c>
      <c r="M16" s="3"/>
      <c r="N16" s="9"/>
      <c r="O16" s="9"/>
      <c r="P16" s="9"/>
    </row>
    <row r="17" spans="1:16" ht="38.25" customHeight="1" x14ac:dyDescent="0.25">
      <c r="A17" s="39" t="s">
        <v>88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118.5" customHeight="1" x14ac:dyDescent="0.25">
      <c r="A18" s="14" t="s">
        <v>23</v>
      </c>
      <c r="B18" s="14" t="s">
        <v>110</v>
      </c>
      <c r="C18" s="14"/>
      <c r="D18" s="14"/>
      <c r="E18" s="15" t="s">
        <v>28</v>
      </c>
      <c r="F18" s="15" t="s">
        <v>34</v>
      </c>
      <c r="G18" s="15" t="s">
        <v>75</v>
      </c>
      <c r="H18" s="16" t="s">
        <v>31</v>
      </c>
      <c r="I18" s="17" t="s">
        <v>32</v>
      </c>
      <c r="J18" s="18">
        <f>SUM(J19:J20)</f>
        <v>762.7</v>
      </c>
      <c r="K18" s="18">
        <f>SUM(K19:K20)</f>
        <v>762.7</v>
      </c>
      <c r="L18" s="18">
        <f>SUM(L19:L20)</f>
        <v>762.7</v>
      </c>
      <c r="M18" s="14" t="s">
        <v>96</v>
      </c>
      <c r="N18" s="17">
        <v>55</v>
      </c>
      <c r="O18" s="17">
        <v>55</v>
      </c>
      <c r="P18" s="17">
        <v>55</v>
      </c>
    </row>
    <row r="19" spans="1:16" ht="149.25" customHeight="1" x14ac:dyDescent="0.25">
      <c r="A19" s="4" t="s">
        <v>24</v>
      </c>
      <c r="B19" s="3" t="s">
        <v>53</v>
      </c>
      <c r="C19" s="3" t="s">
        <v>67</v>
      </c>
      <c r="D19" s="3"/>
      <c r="E19" s="8" t="s">
        <v>28</v>
      </c>
      <c r="F19" s="8" t="s">
        <v>42</v>
      </c>
      <c r="G19" s="8" t="s">
        <v>73</v>
      </c>
      <c r="H19" s="10" t="s">
        <v>101</v>
      </c>
      <c r="I19" s="9" t="s">
        <v>32</v>
      </c>
      <c r="J19" s="11">
        <f>160.2+418+4.5</f>
        <v>582.70000000000005</v>
      </c>
      <c r="K19" s="11">
        <f t="shared" ref="K19:L19" si="6">160.2+418+4.5</f>
        <v>582.70000000000005</v>
      </c>
      <c r="L19" s="11">
        <f t="shared" si="6"/>
        <v>582.70000000000005</v>
      </c>
      <c r="M19" s="3"/>
      <c r="N19" s="3"/>
      <c r="O19" s="3"/>
      <c r="P19" s="5"/>
    </row>
    <row r="20" spans="1:16" ht="192" customHeight="1" x14ac:dyDescent="0.25">
      <c r="A20" s="4" t="s">
        <v>25</v>
      </c>
      <c r="B20" s="3" t="s">
        <v>54</v>
      </c>
      <c r="C20" s="6" t="s">
        <v>66</v>
      </c>
      <c r="D20" s="7"/>
      <c r="E20" s="8" t="s">
        <v>28</v>
      </c>
      <c r="F20" s="8" t="s">
        <v>42</v>
      </c>
      <c r="G20" s="8" t="s">
        <v>74</v>
      </c>
      <c r="H20" s="10" t="s">
        <v>101</v>
      </c>
      <c r="I20" s="9" t="s">
        <v>32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56.25" customHeight="1" x14ac:dyDescent="0.25">
      <c r="A21" s="39" t="s">
        <v>89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66" customHeight="1" x14ac:dyDescent="0.25">
      <c r="A22" s="14" t="s">
        <v>55</v>
      </c>
      <c r="B22" s="14" t="s">
        <v>111</v>
      </c>
      <c r="C22" s="14"/>
      <c r="D22" s="14"/>
      <c r="E22" s="15" t="s">
        <v>28</v>
      </c>
      <c r="F22" s="15" t="s">
        <v>34</v>
      </c>
      <c r="G22" s="15" t="s">
        <v>76</v>
      </c>
      <c r="H22" s="16" t="s">
        <v>31</v>
      </c>
      <c r="I22" s="17" t="s">
        <v>32</v>
      </c>
      <c r="J22" s="18">
        <f>J23+J27+J28</f>
        <v>33510.25</v>
      </c>
      <c r="K22" s="18">
        <f t="shared" ref="K22:L22" si="7">K23+K27+K28</f>
        <v>33130.25</v>
      </c>
      <c r="L22" s="18">
        <f t="shared" si="7"/>
        <v>33130.25</v>
      </c>
      <c r="M22" s="60" t="s">
        <v>120</v>
      </c>
      <c r="N22" s="63">
        <v>448</v>
      </c>
      <c r="O22" s="63">
        <v>448</v>
      </c>
      <c r="P22" s="63">
        <v>448</v>
      </c>
    </row>
    <row r="23" spans="1:16" ht="140.25" customHeight="1" x14ac:dyDescent="0.25">
      <c r="A23" s="4" t="s">
        <v>57</v>
      </c>
      <c r="B23" s="3" t="s">
        <v>56</v>
      </c>
      <c r="C23" s="3" t="s">
        <v>65</v>
      </c>
      <c r="D23" s="3"/>
      <c r="E23" s="8" t="s">
        <v>28</v>
      </c>
      <c r="F23" s="8" t="s">
        <v>42</v>
      </c>
      <c r="G23" s="8" t="s">
        <v>77</v>
      </c>
      <c r="H23" s="10" t="s">
        <v>31</v>
      </c>
      <c r="I23" s="9" t="s">
        <v>32</v>
      </c>
      <c r="J23" s="11">
        <f>SUM(J24:J26)</f>
        <v>32761.25</v>
      </c>
      <c r="K23" s="11">
        <f t="shared" ref="K23:L23" si="8">SUM(K24:K26)</f>
        <v>32381.25</v>
      </c>
      <c r="L23" s="11">
        <f t="shared" si="8"/>
        <v>32381.25</v>
      </c>
      <c r="M23" s="61"/>
      <c r="N23" s="64"/>
      <c r="O23" s="64"/>
      <c r="P23" s="64"/>
    </row>
    <row r="24" spans="1:16" x14ac:dyDescent="0.25">
      <c r="A24" s="4"/>
      <c r="B24" s="3"/>
      <c r="C24" s="3"/>
      <c r="D24" s="3"/>
      <c r="E24" s="8" t="s">
        <v>28</v>
      </c>
      <c r="F24" s="8" t="s">
        <v>42</v>
      </c>
      <c r="G24" s="8" t="s">
        <v>77</v>
      </c>
      <c r="H24" s="10" t="s">
        <v>100</v>
      </c>
      <c r="I24" s="9"/>
      <c r="J24" s="11">
        <f>11794.5+3561.9+2078.4+627.6+2.1+9386.6+2834.7+4.2-109.7-205</f>
        <v>29975.3</v>
      </c>
      <c r="K24" s="11">
        <f t="shared" ref="K24:L24" si="9">11794.5+3561.9+2078.4+627.6+2.1+9386.6+2834.7+4.2</f>
        <v>30290</v>
      </c>
      <c r="L24" s="11">
        <f t="shared" si="9"/>
        <v>30290</v>
      </c>
      <c r="M24" s="61"/>
      <c r="N24" s="64"/>
      <c r="O24" s="64"/>
      <c r="P24" s="64"/>
    </row>
    <row r="25" spans="1:16" x14ac:dyDescent="0.25">
      <c r="A25" s="4"/>
      <c r="B25" s="3"/>
      <c r="C25" s="3"/>
      <c r="D25" s="3"/>
      <c r="E25" s="8" t="s">
        <v>28</v>
      </c>
      <c r="F25" s="8" t="s">
        <v>42</v>
      </c>
      <c r="G25" s="8" t="s">
        <v>77</v>
      </c>
      <c r="H25" s="10" t="s">
        <v>101</v>
      </c>
      <c r="I25" s="9"/>
      <c r="J25" s="11">
        <f>150.5+6+50+100+157+952.25+286+2+105+95+22.5+90+55+109.7+380+205</f>
        <v>2765.95</v>
      </c>
      <c r="K25" s="11">
        <f t="shared" ref="K25:L25" si="10">150.5+6+50+100+157+952.25+286+2+105+95+22.5+90+55</f>
        <v>2071.25</v>
      </c>
      <c r="L25" s="11">
        <f t="shared" si="10"/>
        <v>2071.25</v>
      </c>
      <c r="M25" s="61"/>
      <c r="N25" s="64"/>
      <c r="O25" s="64"/>
      <c r="P25" s="64"/>
    </row>
    <row r="26" spans="1:16" x14ac:dyDescent="0.25">
      <c r="A26" s="4"/>
      <c r="B26" s="3"/>
      <c r="C26" s="3"/>
      <c r="D26" s="3"/>
      <c r="E26" s="8" t="s">
        <v>28</v>
      </c>
      <c r="F26" s="8" t="s">
        <v>42</v>
      </c>
      <c r="G26" s="8" t="s">
        <v>77</v>
      </c>
      <c r="H26" s="10" t="s">
        <v>102</v>
      </c>
      <c r="I26" s="9"/>
      <c r="J26" s="11">
        <v>20</v>
      </c>
      <c r="K26" s="11">
        <v>20</v>
      </c>
      <c r="L26" s="11">
        <v>20</v>
      </c>
      <c r="M26" s="61"/>
      <c r="N26" s="64"/>
      <c r="O26" s="64"/>
      <c r="P26" s="64"/>
    </row>
    <row r="27" spans="1:16" ht="40.5" customHeight="1" x14ac:dyDescent="0.25">
      <c r="A27" s="4" t="s">
        <v>58</v>
      </c>
      <c r="B27" s="3" t="s">
        <v>60</v>
      </c>
      <c r="C27" s="6" t="s">
        <v>51</v>
      </c>
      <c r="D27" s="7"/>
      <c r="E27" s="8" t="s">
        <v>28</v>
      </c>
      <c r="F27" s="8" t="s">
        <v>42</v>
      </c>
      <c r="G27" s="8" t="s">
        <v>78</v>
      </c>
      <c r="H27" s="10" t="s">
        <v>101</v>
      </c>
      <c r="I27" s="9" t="s">
        <v>32</v>
      </c>
      <c r="J27" s="11">
        <v>250</v>
      </c>
      <c r="K27" s="11">
        <v>250</v>
      </c>
      <c r="L27" s="11">
        <v>250</v>
      </c>
      <c r="M27" s="61"/>
      <c r="N27" s="64"/>
      <c r="O27" s="64"/>
      <c r="P27" s="64"/>
    </row>
    <row r="28" spans="1:16" ht="117.75" customHeight="1" x14ac:dyDescent="0.25">
      <c r="A28" s="4" t="s">
        <v>59</v>
      </c>
      <c r="B28" s="3" t="s">
        <v>61</v>
      </c>
      <c r="C28" s="6" t="s">
        <v>99</v>
      </c>
      <c r="D28" s="7"/>
      <c r="E28" s="8" t="s">
        <v>28</v>
      </c>
      <c r="F28" s="8" t="s">
        <v>42</v>
      </c>
      <c r="G28" s="8" t="s">
        <v>79</v>
      </c>
      <c r="H28" s="10" t="s">
        <v>113</v>
      </c>
      <c r="I28" s="9" t="s">
        <v>32</v>
      </c>
      <c r="J28" s="11">
        <v>499</v>
      </c>
      <c r="K28" s="11">
        <v>499</v>
      </c>
      <c r="L28" s="11">
        <v>499</v>
      </c>
      <c r="M28" s="62"/>
      <c r="N28" s="65"/>
      <c r="O28" s="65"/>
      <c r="P28" s="65"/>
    </row>
    <row r="29" spans="1:16" ht="31.5" customHeight="1" x14ac:dyDescent="0.25">
      <c r="A29" s="39" t="s">
        <v>90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69.75" customHeight="1" x14ac:dyDescent="0.25">
      <c r="A30" s="14" t="s">
        <v>62</v>
      </c>
      <c r="B30" s="14" t="s">
        <v>112</v>
      </c>
      <c r="C30" s="14" t="s">
        <v>98</v>
      </c>
      <c r="D30" s="14"/>
      <c r="E30" s="15" t="s">
        <v>28</v>
      </c>
      <c r="F30" s="15" t="s">
        <v>80</v>
      </c>
      <c r="G30" s="15" t="s">
        <v>82</v>
      </c>
      <c r="H30" s="16" t="s">
        <v>31</v>
      </c>
      <c r="I30" s="17" t="s">
        <v>32</v>
      </c>
      <c r="J30" s="18">
        <f>J31</f>
        <v>490</v>
      </c>
      <c r="K30" s="18">
        <f t="shared" ref="K30:L30" si="11">K31</f>
        <v>490</v>
      </c>
      <c r="L30" s="18">
        <f t="shared" si="11"/>
        <v>490</v>
      </c>
      <c r="M30" s="60" t="s">
        <v>97</v>
      </c>
      <c r="N30" s="17">
        <v>85</v>
      </c>
      <c r="O30" s="17">
        <v>85</v>
      </c>
      <c r="P30" s="17">
        <v>85</v>
      </c>
    </row>
    <row r="31" spans="1:16" ht="65.25" customHeight="1" x14ac:dyDescent="0.25">
      <c r="A31" s="4" t="s">
        <v>63</v>
      </c>
      <c r="B31" s="3" t="s">
        <v>64</v>
      </c>
      <c r="C31" s="3" t="s">
        <v>98</v>
      </c>
      <c r="D31" s="3"/>
      <c r="E31" s="8" t="s">
        <v>28</v>
      </c>
      <c r="F31" s="8" t="s">
        <v>81</v>
      </c>
      <c r="G31" s="8" t="s">
        <v>83</v>
      </c>
      <c r="H31" s="10" t="s">
        <v>113</v>
      </c>
      <c r="I31" s="9" t="s">
        <v>32</v>
      </c>
      <c r="J31" s="11">
        <v>490</v>
      </c>
      <c r="K31" s="11">
        <v>490</v>
      </c>
      <c r="L31" s="11">
        <v>490</v>
      </c>
      <c r="M31" s="62"/>
      <c r="N31" s="3"/>
      <c r="O31" s="3"/>
      <c r="P31" s="5"/>
    </row>
    <row r="32" spans="1:16" ht="15.75" customHeight="1" x14ac:dyDescent="0.25">
      <c r="A32" s="49" t="s">
        <v>103</v>
      </c>
      <c r="B32" s="50"/>
      <c r="C32" s="50"/>
      <c r="D32" s="50"/>
      <c r="E32" s="50"/>
      <c r="F32" s="50"/>
      <c r="G32" s="50"/>
      <c r="H32" s="50"/>
      <c r="I32" s="51"/>
      <c r="J32" s="11">
        <f>J30+J22+J18+J9</f>
        <v>52224.45</v>
      </c>
      <c r="K32" s="11">
        <f>K30+K22+K18+K9</f>
        <v>51490.74</v>
      </c>
      <c r="L32" s="11">
        <f>L30+L22+L18+L9</f>
        <v>53663.049999999996</v>
      </c>
      <c r="M32" s="24"/>
      <c r="N32" s="20"/>
      <c r="O32" s="20"/>
      <c r="P32" s="5"/>
    </row>
    <row r="33" spans="1:16" ht="15.75" customHeight="1" x14ac:dyDescent="0.25">
      <c r="A33" s="49" t="s">
        <v>105</v>
      </c>
      <c r="B33" s="50"/>
      <c r="C33" s="50"/>
      <c r="D33" s="50"/>
      <c r="E33" s="50"/>
      <c r="F33" s="50"/>
      <c r="G33" s="50"/>
      <c r="H33" s="50"/>
      <c r="I33" s="51"/>
      <c r="J33" s="11">
        <f>J32</f>
        <v>52224.45</v>
      </c>
      <c r="K33" s="11">
        <f t="shared" ref="K33:L33" si="12">K32</f>
        <v>51490.74</v>
      </c>
      <c r="L33" s="11">
        <f t="shared" si="12"/>
        <v>53663.049999999996</v>
      </c>
      <c r="M33" s="21"/>
      <c r="N33" s="20"/>
      <c r="O33" s="20"/>
      <c r="P33" s="5"/>
    </row>
    <row r="35" spans="1:16" ht="15" customHeight="1" x14ac:dyDescent="0.25">
      <c r="A35" s="37" t="s">
        <v>123</v>
      </c>
      <c r="B35" s="37"/>
      <c r="C35" s="37"/>
      <c r="D35" s="37"/>
      <c r="E35" s="37"/>
      <c r="F35" s="37"/>
      <c r="G35" s="37"/>
      <c r="I35" s="38"/>
      <c r="J35" s="38"/>
      <c r="K35" s="38"/>
      <c r="M35" s="54" t="s">
        <v>122</v>
      </c>
      <c r="N35" s="54"/>
      <c r="O35" s="54"/>
    </row>
  </sheetData>
  <mergeCells count="34">
    <mergeCell ref="J5:J6"/>
    <mergeCell ref="K5:K6"/>
    <mergeCell ref="E5:E6"/>
    <mergeCell ref="G5:G6"/>
    <mergeCell ref="H5:H6"/>
    <mergeCell ref="M35:O35"/>
    <mergeCell ref="A21:P21"/>
    <mergeCell ref="A7:P7"/>
    <mergeCell ref="A8:P8"/>
    <mergeCell ref="A17:P17"/>
    <mergeCell ref="M22:M28"/>
    <mergeCell ref="N22:N28"/>
    <mergeCell ref="O22:O28"/>
    <mergeCell ref="P22:P28"/>
    <mergeCell ref="A29:P29"/>
    <mergeCell ref="M30:M31"/>
    <mergeCell ref="A32:I32"/>
    <mergeCell ref="A33:I33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</mergeCells>
  <pageMargins left="0.70866141732283472" right="0.27" top="0.54" bottom="0.36" header="0.5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</vt:lpstr>
      <vt:lpstr>Пр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2017-04-10T05:57:29Z</cp:lastPrinted>
  <dcterms:created xsi:type="dcterms:W3CDTF">2015-10-27T10:53:45Z</dcterms:created>
  <dcterms:modified xsi:type="dcterms:W3CDTF">2017-04-10T05:58:10Z</dcterms:modified>
</cp:coreProperties>
</file>