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7\02\P_117_П\"/>
    </mc:Choice>
  </mc:AlternateContent>
  <bookViews>
    <workbookView xWindow="240" yWindow="15" windowWidth="19995" windowHeight="8190"/>
  </bookViews>
  <sheets>
    <sheet name="Пр 1" sheetId="2" r:id="rId1"/>
    <sheet name="Пр 2" sheetId="4" r:id="rId2"/>
  </sheets>
  <calcPr calcId="152511"/>
</workbook>
</file>

<file path=xl/calcChain.xml><?xml version="1.0" encoding="utf-8"?>
<calcChain xmlns="http://schemas.openxmlformats.org/spreadsheetml/2006/main">
  <c r="J12" i="2" l="1"/>
  <c r="J26" i="4" l="1"/>
  <c r="J25" i="4"/>
  <c r="J23" i="2"/>
  <c r="K18" i="2"/>
  <c r="L18" i="2"/>
  <c r="J18" i="2"/>
  <c r="J24" i="2" s="1"/>
  <c r="K25" i="4"/>
  <c r="L25" i="4"/>
  <c r="K26" i="4"/>
  <c r="L26" i="4"/>
  <c r="L13" i="4"/>
  <c r="K14" i="4"/>
  <c r="L14" i="4"/>
  <c r="K13" i="4"/>
  <c r="K12" i="4"/>
  <c r="L12" i="4"/>
  <c r="K12" i="2"/>
  <c r="L17" i="4"/>
  <c r="K17" i="4"/>
  <c r="L16" i="4"/>
  <c r="K16" i="4"/>
  <c r="J17" i="4"/>
  <c r="J16" i="4"/>
  <c r="J14" i="4"/>
  <c r="J13" i="4"/>
  <c r="J12" i="4"/>
  <c r="K20" i="4"/>
  <c r="L20" i="4"/>
  <c r="J20" i="4"/>
  <c r="K11" i="2" l="1"/>
  <c r="L11" i="2"/>
  <c r="L12" i="2"/>
  <c r="J11" i="2"/>
  <c r="J10" i="2" s="1"/>
  <c r="L31" i="4"/>
  <c r="K31" i="4"/>
  <c r="J31" i="4"/>
  <c r="L24" i="4"/>
  <c r="L23" i="4" s="1"/>
  <c r="K24" i="4"/>
  <c r="K23" i="4" s="1"/>
  <c r="J24" i="4"/>
  <c r="J23" i="4" s="1"/>
  <c r="L19" i="4"/>
  <c r="J19" i="4"/>
  <c r="K19" i="4"/>
  <c r="L15" i="4"/>
  <c r="K15" i="4"/>
  <c r="J15" i="4"/>
  <c r="L11" i="4"/>
  <c r="J11" i="4"/>
  <c r="K11" i="4"/>
  <c r="K10" i="4" s="1"/>
  <c r="J10" i="4" l="1"/>
  <c r="J33" i="4" s="1"/>
  <c r="J34" i="4" s="1"/>
  <c r="L10" i="4"/>
  <c r="K10" i="2"/>
  <c r="L10" i="2"/>
  <c r="K33" i="4"/>
  <c r="K34" i="4" s="1"/>
  <c r="L33" i="4"/>
  <c r="L34" i="4" s="1"/>
  <c r="K23" i="2" l="1"/>
  <c r="L23" i="2"/>
  <c r="K24" i="2" l="1"/>
  <c r="L24" i="2"/>
  <c r="K15" i="2" l="1"/>
  <c r="L15" i="2"/>
  <c r="J15" i="2"/>
  <c r="K25" i="2"/>
  <c r="L25" i="2"/>
  <c r="J25" i="2"/>
  <c r="L22" i="2" l="1"/>
  <c r="J22" i="2"/>
  <c r="K22" i="2"/>
</calcChain>
</file>

<file path=xl/sharedStrings.xml><?xml version="1.0" encoding="utf-8"?>
<sst xmlns="http://schemas.openxmlformats.org/spreadsheetml/2006/main" count="260" uniqueCount="131">
  <si>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</si>
  <si>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</si>
  <si>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</si>
  <si>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</si>
  <si>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</si>
  <si>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</si>
  <si>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</si>
  <si>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</si>
  <si>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</si>
  <si>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</si>
  <si>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</si>
  <si>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</si>
  <si>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</si>
  <si>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</si>
  <si>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</si>
  <si>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</si>
  <si>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</si>
  <si>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</si>
  <si>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</si>
  <si>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</si>
  <si>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</si>
  <si>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</si>
  <si>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</si>
  <si>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</si>
  <si>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</si>
  <si>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</si>
  <si>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</si>
  <si>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2.4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</si>
  <si>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</si>
  <si>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</si>
  <si>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</si>
  <si>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</si>
  <si>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</si>
  <si>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</si>
  <si>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</si>
  <si>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</si>
  <si>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</si>
  <si>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</si>
  <si>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0405</t>
  </si>
  <si>
    <t>ФБ</t>
  </si>
  <si>
    <t>ОБ</t>
  </si>
  <si>
    <t>1010270020</t>
  </si>
  <si>
    <t>0113</t>
  </si>
  <si>
    <t>1010259300</t>
  </si>
  <si>
    <t>10102R0551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</si>
  <si>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</si>
  <si>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</si>
  <si>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</si>
  <si>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</si>
  <si>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</si>
  <si>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Отдел экономики Администрации округа Муром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</si>
  <si>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</si>
  <si>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</si>
  <si>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</si>
  <si>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</si>
  <si>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</si>
  <si>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 xml:space="preserve"> Расходы на обеспечение деятельности казенных учреждений, подведомственных администрации округа</t>
  </si>
  <si>
    <t>3.1</t>
  </si>
  <si>
    <t>3.2</t>
  </si>
  <si>
    <t>3.3</t>
  </si>
  <si>
    <t>Проведение государственных праздников и дат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</si>
  <si>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</si>
  <si>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</si>
  <si>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</si>
  <si>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</si>
  <si>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общественного самоуправления», «Организационное управление», «Управление содействия экономического развития»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</si>
  <si>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</si>
  <si>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</si>
  <si>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</si>
  <si>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</si>
  <si>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</si>
  <si>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</si>
  <si>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</si>
  <si>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</si>
  <si>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</si>
  <si>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</si>
  <si>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</si>
  <si>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</si>
  <si>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1020310020</t>
  </si>
  <si>
    <t>1020320060</t>
  </si>
  <si>
    <t>0300</t>
  </si>
  <si>
    <t>0314</t>
  </si>
  <si>
    <t>1020400000</t>
  </si>
  <si>
    <t>1020420140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</si>
  <si>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</si>
  <si>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</si>
  <si>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</si>
  <si>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</si>
  <si>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</si>
  <si>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</si>
  <si>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</si>
  <si>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</si>
  <si>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</si>
  <si>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</si>
  <si>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</si>
  <si>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</si>
  <si>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</si>
  <si>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</si>
  <si>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</si>
  <si>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</si>
  <si>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</si>
  <si>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</si>
  <si>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</si>
  <si>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</si>
  <si>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</si>
  <si>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</si>
  <si>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</si>
  <si>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</si>
  <si>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</si>
  <si>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</si>
  <si>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</si>
  <si>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</si>
  <si>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</si>
  <si>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</si>
  <si>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1010250550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</si>
  <si>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</si>
  <si>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Приложение 2
к муниципальной  программе округа Муром 
«Муниципальное управление»  на 2017-2019 гг.</t>
  </si>
  <si>
    <t>Приложение 1
к муниципальной  программе округа Муром 
«Муниципальное управление» на 2017-2019 гг.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</si>
  <si>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</si>
  <si>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</si>
  <si>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</si>
  <si>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</si>
  <si>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Количество владельцев личных подсобных хозяйств (ЛПХ), получивших государственную поддержку в виде возмещения части процентной ставки по кредитам</t>
  </si>
  <si>
    <t>Е.В. Ценилова</t>
  </si>
  <si>
    <t>Директор МКУ «ЦБ администрации округа Муром»</t>
  </si>
  <si>
    <t>1.3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</si>
  <si>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</si>
  <si>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</si>
  <si>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831</t>
  </si>
  <si>
    <t>Приложение  к постановлению администрации округа Муром  от   ____________  № ____________</t>
  </si>
  <si>
    <t>Приложение  к постановлению администрации округа Муром  от 20.02.2017 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</si>
</sst>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K2" sqref="K2:P2"/>
    </sheetView>
  </sheetViews>
  <sheetFormatPr defaultRowHeight="15" x14ac:dyDescent="0.25"/>
  <cols>
    <col min="1" max="1" width="4.140625" customWidth="1"/>
    <col min="2" max="2" width="19.5703125" customWidth="1"/>
    <col min="3" max="3" width="14.8554687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9" customWidth="1"/>
    <col min="13" max="13" width="12" customWidth="1"/>
    <col min="14" max="16" width="6.42578125" customWidth="1"/>
  </cols>
  <sheetData>
    <row r="1" spans="1:16" ht="28.5" customHeight="1" x14ac:dyDescent="0.25">
      <c r="J1" s="50" t="s">
        <v>130</v>
      </c>
      <c r="K1" s="50"/>
      <c r="L1" s="50"/>
      <c r="M1" s="50"/>
      <c r="N1" s="50"/>
      <c r="O1" s="50"/>
      <c r="P1" s="50"/>
    </row>
    <row r="2" spans="1:16" ht="50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3"/>
      <c r="K2" s="52" t="s">
        <v>117</v>
      </c>
      <c r="L2" s="52"/>
      <c r="M2" s="52"/>
      <c r="N2" s="52"/>
      <c r="O2" s="52"/>
      <c r="P2" s="52"/>
    </row>
    <row r="3" spans="1:16" ht="35.25" customHeight="1" x14ac:dyDescent="0.2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6.75" customHeight="1" x14ac:dyDescent="0.25"/>
    <row r="5" spans="1:16" ht="33" customHeight="1" x14ac:dyDescent="0.25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/>
      <c r="G5" s="49"/>
      <c r="H5" s="49"/>
      <c r="I5" s="54" t="s">
        <v>10</v>
      </c>
      <c r="J5" s="49" t="s">
        <v>11</v>
      </c>
      <c r="K5" s="49"/>
      <c r="L5" s="49"/>
      <c r="M5" s="49" t="s">
        <v>12</v>
      </c>
      <c r="N5" s="49">
        <v>2017</v>
      </c>
      <c r="O5" s="49">
        <v>2018</v>
      </c>
      <c r="P5" s="49">
        <v>2019</v>
      </c>
    </row>
    <row r="6" spans="1:16" x14ac:dyDescent="0.25">
      <c r="A6" s="49"/>
      <c r="B6" s="49"/>
      <c r="C6" s="49"/>
      <c r="D6" s="49"/>
      <c r="E6" s="49" t="s">
        <v>13</v>
      </c>
      <c r="F6" s="2" t="s">
        <v>14</v>
      </c>
      <c r="G6" s="49" t="s">
        <v>16</v>
      </c>
      <c r="H6" s="49" t="s">
        <v>17</v>
      </c>
      <c r="I6" s="55"/>
      <c r="J6" s="49">
        <v>2017</v>
      </c>
      <c r="K6" s="49">
        <v>2018</v>
      </c>
      <c r="L6" s="49">
        <v>2019</v>
      </c>
      <c r="M6" s="49"/>
      <c r="N6" s="49"/>
      <c r="O6" s="49"/>
      <c r="P6" s="49"/>
    </row>
    <row r="7" spans="1:16" ht="15" customHeight="1" x14ac:dyDescent="0.25">
      <c r="A7" s="49"/>
      <c r="B7" s="49"/>
      <c r="C7" s="49"/>
      <c r="D7" s="49"/>
      <c r="E7" s="49"/>
      <c r="F7" s="2" t="s">
        <v>15</v>
      </c>
      <c r="G7" s="49"/>
      <c r="H7" s="49"/>
      <c r="I7" s="56"/>
      <c r="J7" s="49"/>
      <c r="K7" s="49"/>
      <c r="L7" s="49"/>
      <c r="M7" s="49"/>
      <c r="N7" s="49"/>
      <c r="O7" s="49"/>
      <c r="P7" s="49"/>
    </row>
    <row r="8" spans="1:16" ht="30.75" customHeight="1" x14ac:dyDescent="0.25">
      <c r="A8" s="36" t="s">
        <v>85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21.75" customHeight="1" x14ac:dyDescent="0.25">
      <c r="A9" s="36" t="s">
        <v>86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46.5" customHeight="1" x14ac:dyDescent="0.25">
      <c r="A10" s="14" t="s">
        <v>18</v>
      </c>
      <c r="B10" s="14" t="s">
        <v>107</v>
      </c>
      <c r="C10" s="14" t="s">
        <v>51</v>
      </c>
      <c r="D10" s="14"/>
      <c r="E10" s="15" t="s">
        <v>28</v>
      </c>
      <c r="F10" s="15" t="s">
        <v>34</v>
      </c>
      <c r="G10" s="15" t="s">
        <v>35</v>
      </c>
      <c r="H10" s="16" t="s">
        <v>31</v>
      </c>
      <c r="I10" s="17" t="s">
        <v>32</v>
      </c>
      <c r="J10" s="22">
        <f>J11+J12+J13</f>
        <v>28670.89</v>
      </c>
      <c r="K10" s="22">
        <f t="shared" ref="K10:L10" si="0">K11+K12</f>
        <v>28629.899999999998</v>
      </c>
      <c r="L10" s="22">
        <f t="shared" si="0"/>
        <v>28670.89</v>
      </c>
      <c r="M10" s="43" t="s">
        <v>92</v>
      </c>
      <c r="N10" s="17">
        <v>2</v>
      </c>
      <c r="O10" s="17">
        <v>2</v>
      </c>
      <c r="P10" s="17">
        <v>2</v>
      </c>
    </row>
    <row r="11" spans="1:16" ht="61.5" customHeight="1" x14ac:dyDescent="0.25">
      <c r="A11" s="4" t="s">
        <v>20</v>
      </c>
      <c r="B11" s="3" t="s">
        <v>36</v>
      </c>
      <c r="C11" s="3" t="s">
        <v>22</v>
      </c>
      <c r="D11" s="3"/>
      <c r="E11" s="8" t="s">
        <v>28</v>
      </c>
      <c r="F11" s="8" t="s">
        <v>29</v>
      </c>
      <c r="G11" s="8" t="s">
        <v>118</v>
      </c>
      <c r="H11" s="10" t="s">
        <v>100</v>
      </c>
      <c r="I11" s="9" t="s">
        <v>32</v>
      </c>
      <c r="J11" s="23">
        <f>1547.5+341.5</f>
        <v>1889</v>
      </c>
      <c r="K11" s="23">
        <f t="shared" ref="K11:L11" si="1">1547.5+341.5</f>
        <v>1889</v>
      </c>
      <c r="L11" s="23">
        <f t="shared" si="1"/>
        <v>1889</v>
      </c>
      <c r="M11" s="44"/>
      <c r="N11" s="9"/>
      <c r="O11" s="9"/>
      <c r="P11" s="9"/>
    </row>
    <row r="12" spans="1:16" ht="83.25" customHeight="1" x14ac:dyDescent="0.25">
      <c r="A12" s="4" t="s">
        <v>21</v>
      </c>
      <c r="B12" s="3" t="s">
        <v>120</v>
      </c>
      <c r="C12" s="3" t="s">
        <v>48</v>
      </c>
      <c r="D12" s="3"/>
      <c r="E12" s="8" t="s">
        <v>28</v>
      </c>
      <c r="F12" s="8" t="s">
        <v>30</v>
      </c>
      <c r="G12" s="8" t="s">
        <v>119</v>
      </c>
      <c r="H12" s="10" t="s">
        <v>100</v>
      </c>
      <c r="I12" s="9" t="s">
        <v>32</v>
      </c>
      <c r="J12" s="23">
        <f>20658.1+1+30+6035.8+4+40+12.99-10</f>
        <v>26771.89</v>
      </c>
      <c r="K12" s="23">
        <f>20658.1+1+20+6035.8+4+20+2</f>
        <v>26740.899999999998</v>
      </c>
      <c r="L12" s="23">
        <f t="shared" ref="L12" si="2">20658.1+1+30+6035.8+4+40+12.99</f>
        <v>26781.89</v>
      </c>
      <c r="M12" s="44"/>
      <c r="N12" s="9"/>
      <c r="O12" s="9"/>
      <c r="P12" s="9"/>
    </row>
    <row r="13" spans="1:16" ht="209.25" customHeight="1" x14ac:dyDescent="0.25">
      <c r="A13" s="4" t="s">
        <v>125</v>
      </c>
      <c r="B13" s="3" t="s">
        <v>126</v>
      </c>
      <c r="C13" s="3" t="s">
        <v>48</v>
      </c>
      <c r="D13" s="3"/>
      <c r="E13" s="8" t="s">
        <v>28</v>
      </c>
      <c r="F13" s="8" t="s">
        <v>42</v>
      </c>
      <c r="G13" s="8" t="s">
        <v>127</v>
      </c>
      <c r="H13" s="10" t="s">
        <v>128</v>
      </c>
      <c r="I13" s="9" t="s">
        <v>32</v>
      </c>
      <c r="J13" s="28">
        <v>10</v>
      </c>
      <c r="K13" s="11"/>
      <c r="L13" s="11"/>
      <c r="M13" s="45"/>
      <c r="N13" s="9"/>
      <c r="O13" s="9"/>
      <c r="P13" s="9"/>
    </row>
    <row r="14" spans="1:16" ht="60.75" customHeight="1" x14ac:dyDescent="0.25">
      <c r="A14" s="36" t="s">
        <v>84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49.25" customHeight="1" x14ac:dyDescent="0.25">
      <c r="A15" s="14" t="s">
        <v>23</v>
      </c>
      <c r="B15" s="14" t="s">
        <v>108</v>
      </c>
      <c r="C15" s="14" t="s">
        <v>51</v>
      </c>
      <c r="D15" s="14"/>
      <c r="E15" s="15" t="s">
        <v>28</v>
      </c>
      <c r="F15" s="15" t="s">
        <v>33</v>
      </c>
      <c r="G15" s="15" t="s">
        <v>37</v>
      </c>
      <c r="H15" s="16" t="s">
        <v>31</v>
      </c>
      <c r="I15" s="17"/>
      <c r="J15" s="18">
        <f>SUM(J16:J20)</f>
        <v>5256.3</v>
      </c>
      <c r="K15" s="18">
        <f>SUM(K16:K20)</f>
        <v>5256.3</v>
      </c>
      <c r="L15" s="18">
        <f>SUM(L16:L20)</f>
        <v>5256.3</v>
      </c>
      <c r="M15" s="14"/>
      <c r="N15" s="14"/>
      <c r="O15" s="14"/>
      <c r="P15" s="14"/>
    </row>
    <row r="16" spans="1:16" ht="180.75" customHeight="1" x14ac:dyDescent="0.25">
      <c r="A16" s="4" t="s">
        <v>24</v>
      </c>
      <c r="B16" s="3" t="s">
        <v>0</v>
      </c>
      <c r="C16" s="6" t="s">
        <v>1</v>
      </c>
      <c r="D16" s="7"/>
      <c r="E16" s="8" t="s">
        <v>28</v>
      </c>
      <c r="F16" s="8" t="s">
        <v>42</v>
      </c>
      <c r="G16" s="8" t="s">
        <v>43</v>
      </c>
      <c r="H16" s="10" t="s">
        <v>31</v>
      </c>
      <c r="I16" s="9" t="s">
        <v>39</v>
      </c>
      <c r="J16" s="11">
        <v>3594</v>
      </c>
      <c r="K16" s="11">
        <v>3594</v>
      </c>
      <c r="L16" s="11">
        <v>3594</v>
      </c>
      <c r="M16" s="19" t="s">
        <v>115</v>
      </c>
      <c r="N16" s="26">
        <v>13900</v>
      </c>
      <c r="O16" s="26">
        <v>13900</v>
      </c>
      <c r="P16" s="26">
        <v>13900</v>
      </c>
    </row>
    <row r="17" spans="1:16" ht="102.75" customHeight="1" x14ac:dyDescent="0.25">
      <c r="A17" s="4" t="s">
        <v>25</v>
      </c>
      <c r="B17" s="3" t="s">
        <v>2</v>
      </c>
      <c r="C17" s="6" t="s">
        <v>52</v>
      </c>
      <c r="D17" s="7"/>
      <c r="E17" s="8" t="s">
        <v>28</v>
      </c>
      <c r="F17" s="8" t="s">
        <v>30</v>
      </c>
      <c r="G17" s="8">
        <v>1010270010</v>
      </c>
      <c r="H17" s="10" t="s">
        <v>31</v>
      </c>
      <c r="I17" s="9" t="s">
        <v>40</v>
      </c>
      <c r="J17" s="11">
        <v>805.5</v>
      </c>
      <c r="K17" s="11">
        <v>805.5</v>
      </c>
      <c r="L17" s="11">
        <v>805.5</v>
      </c>
      <c r="M17" s="19" t="s">
        <v>94</v>
      </c>
      <c r="N17" s="27">
        <v>510</v>
      </c>
      <c r="O17" s="27">
        <v>510</v>
      </c>
      <c r="P17" s="27">
        <v>510</v>
      </c>
    </row>
    <row r="18" spans="1:16" ht="91.5" customHeight="1" x14ac:dyDescent="0.25">
      <c r="A18" s="4" t="s">
        <v>26</v>
      </c>
      <c r="B18" s="3" t="s">
        <v>4</v>
      </c>
      <c r="C18" s="6" t="s">
        <v>49</v>
      </c>
      <c r="D18" s="7"/>
      <c r="E18" s="8" t="s">
        <v>28</v>
      </c>
      <c r="F18" s="8" t="s">
        <v>30</v>
      </c>
      <c r="G18" s="8" t="s">
        <v>41</v>
      </c>
      <c r="H18" s="10" t="s">
        <v>31</v>
      </c>
      <c r="I18" s="9" t="s">
        <v>40</v>
      </c>
      <c r="J18" s="11">
        <f>824+32.6</f>
        <v>856.6</v>
      </c>
      <c r="K18" s="11">
        <f t="shared" ref="K18:L18" si="3">824+32.6</f>
        <v>856.6</v>
      </c>
      <c r="L18" s="11">
        <f t="shared" si="3"/>
        <v>856.6</v>
      </c>
      <c r="M18" s="19" t="s">
        <v>93</v>
      </c>
      <c r="N18" s="27">
        <v>500</v>
      </c>
      <c r="O18" s="27">
        <v>500</v>
      </c>
      <c r="P18" s="27">
        <v>500</v>
      </c>
    </row>
    <row r="19" spans="1:16" ht="104.25" customHeight="1" x14ac:dyDescent="0.25">
      <c r="A19" s="41" t="s">
        <v>27</v>
      </c>
      <c r="B19" s="37" t="s">
        <v>3</v>
      </c>
      <c r="C19" s="12" t="s">
        <v>50</v>
      </c>
      <c r="D19" s="7"/>
      <c r="E19" s="8" t="s">
        <v>28</v>
      </c>
      <c r="F19" s="8" t="s">
        <v>38</v>
      </c>
      <c r="G19" s="8" t="s">
        <v>44</v>
      </c>
      <c r="H19" s="10" t="s">
        <v>102</v>
      </c>
      <c r="I19" s="9" t="s">
        <v>40</v>
      </c>
      <c r="J19" s="28"/>
      <c r="K19" s="28"/>
      <c r="L19" s="28"/>
      <c r="M19" s="37" t="s">
        <v>122</v>
      </c>
      <c r="N19" s="39">
        <v>1</v>
      </c>
      <c r="O19" s="39">
        <v>1</v>
      </c>
      <c r="P19" s="39">
        <v>1</v>
      </c>
    </row>
    <row r="20" spans="1:16" ht="105.75" customHeight="1" x14ac:dyDescent="0.25">
      <c r="A20" s="42"/>
      <c r="B20" s="38"/>
      <c r="C20" s="12" t="s">
        <v>50</v>
      </c>
      <c r="D20" s="7"/>
      <c r="E20" s="8" t="s">
        <v>28</v>
      </c>
      <c r="F20" s="8" t="s">
        <v>38</v>
      </c>
      <c r="G20" s="8" t="s">
        <v>114</v>
      </c>
      <c r="H20" s="10" t="s">
        <v>102</v>
      </c>
      <c r="I20" s="9" t="s">
        <v>39</v>
      </c>
      <c r="J20" s="28">
        <v>0.2</v>
      </c>
      <c r="K20" s="28">
        <v>0.2</v>
      </c>
      <c r="L20" s="28">
        <v>0.2</v>
      </c>
      <c r="M20" s="38"/>
      <c r="N20" s="40"/>
      <c r="O20" s="40"/>
      <c r="P20" s="40"/>
    </row>
    <row r="22" spans="1:16" ht="15.75" customHeight="1" x14ac:dyDescent="0.25">
      <c r="A22" s="46" t="s">
        <v>103</v>
      </c>
      <c r="B22" s="47"/>
      <c r="C22" s="47"/>
      <c r="D22" s="47"/>
      <c r="E22" s="47"/>
      <c r="F22" s="47"/>
      <c r="G22" s="47"/>
      <c r="H22" s="47"/>
      <c r="I22" s="48"/>
      <c r="J22" s="11">
        <f>J15+J10</f>
        <v>33927.19</v>
      </c>
      <c r="K22" s="11">
        <f>K15+K10</f>
        <v>33886.199999999997</v>
      </c>
      <c r="L22" s="11">
        <f>L15+L10</f>
        <v>33927.19</v>
      </c>
      <c r="M22" s="24"/>
      <c r="N22" s="20"/>
      <c r="O22" s="20"/>
      <c r="P22" s="5"/>
    </row>
    <row r="23" spans="1:16" ht="15.75" customHeight="1" x14ac:dyDescent="0.25">
      <c r="A23" s="46" t="s">
        <v>106</v>
      </c>
      <c r="B23" s="47"/>
      <c r="C23" s="47"/>
      <c r="D23" s="47"/>
      <c r="E23" s="47"/>
      <c r="F23" s="47"/>
      <c r="G23" s="47"/>
      <c r="H23" s="47"/>
      <c r="I23" s="48"/>
      <c r="J23" s="11">
        <f>J20+J16</f>
        <v>3594.2</v>
      </c>
      <c r="K23" s="11">
        <f t="shared" ref="K23:L23" si="4">K20+K16</f>
        <v>3594.2</v>
      </c>
      <c r="L23" s="11">
        <f t="shared" si="4"/>
        <v>3594.2</v>
      </c>
      <c r="M23" s="21"/>
      <c r="N23" s="20"/>
      <c r="O23" s="20"/>
      <c r="P23" s="5"/>
    </row>
    <row r="24" spans="1:16" ht="15.75" customHeight="1" x14ac:dyDescent="0.25">
      <c r="A24" s="46" t="s">
        <v>104</v>
      </c>
      <c r="B24" s="47"/>
      <c r="C24" s="47"/>
      <c r="D24" s="47"/>
      <c r="E24" s="47"/>
      <c r="F24" s="47"/>
      <c r="G24" s="47"/>
      <c r="H24" s="47"/>
      <c r="I24" s="48"/>
      <c r="J24" s="11">
        <f>J18+J19+J17</f>
        <v>1662.1</v>
      </c>
      <c r="K24" s="11">
        <f>K18+K19+K17</f>
        <v>1662.1</v>
      </c>
      <c r="L24" s="11">
        <f>L18+L19+L17</f>
        <v>1662.1</v>
      </c>
      <c r="M24" s="21"/>
      <c r="N24" s="20"/>
      <c r="O24" s="20"/>
      <c r="P24" s="5"/>
    </row>
    <row r="25" spans="1:16" ht="17.25" customHeight="1" x14ac:dyDescent="0.25">
      <c r="A25" s="46" t="s">
        <v>105</v>
      </c>
      <c r="B25" s="47"/>
      <c r="C25" s="47"/>
      <c r="D25" s="47"/>
      <c r="E25" s="47"/>
      <c r="F25" s="47"/>
      <c r="G25" s="47"/>
      <c r="H25" s="47"/>
      <c r="I25" s="48"/>
      <c r="J25" s="11">
        <f>J10</f>
        <v>28670.89</v>
      </c>
      <c r="K25" s="11">
        <f t="shared" ref="K25:L25" si="5">K10</f>
        <v>28629.899999999998</v>
      </c>
      <c r="L25" s="11">
        <f t="shared" si="5"/>
        <v>28670.89</v>
      </c>
      <c r="M25" s="21"/>
      <c r="N25" s="20"/>
      <c r="O25" s="20"/>
      <c r="P25" s="5"/>
    </row>
    <row r="26" spans="1:16" ht="17.2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30"/>
      <c r="K26" s="30"/>
      <c r="L26" s="30"/>
      <c r="M26" s="31"/>
      <c r="N26" s="32"/>
      <c r="O26" s="32"/>
      <c r="P26" s="33"/>
    </row>
    <row r="27" spans="1:16" ht="15" customHeight="1" x14ac:dyDescent="0.25">
      <c r="A27" s="34" t="s">
        <v>124</v>
      </c>
      <c r="B27" s="34"/>
      <c r="C27" s="34"/>
      <c r="D27" s="34"/>
      <c r="E27" s="34"/>
      <c r="F27" s="34"/>
      <c r="G27" s="34"/>
      <c r="I27" s="35"/>
      <c r="J27" s="35"/>
      <c r="K27" s="35"/>
      <c r="M27" s="51" t="s">
        <v>123</v>
      </c>
      <c r="N27" s="51"/>
      <c r="O27" s="51"/>
    </row>
    <row r="28" spans="1:16" ht="17.25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30"/>
      <c r="K28" s="30"/>
      <c r="L28" s="30"/>
      <c r="M28" s="31"/>
      <c r="N28" s="32"/>
      <c r="O28" s="32"/>
      <c r="P28" s="33"/>
    </row>
  </sheetData>
  <mergeCells count="37">
    <mergeCell ref="J1:P1"/>
    <mergeCell ref="M27:O27"/>
    <mergeCell ref="K2:P2"/>
    <mergeCell ref="L6:L7"/>
    <mergeCell ref="A3:P3"/>
    <mergeCell ref="E5:H5"/>
    <mergeCell ref="I5:I7"/>
    <mergeCell ref="E6:E7"/>
    <mergeCell ref="G6:G7"/>
    <mergeCell ref="H6:H7"/>
    <mergeCell ref="J5:L5"/>
    <mergeCell ref="J6:J7"/>
    <mergeCell ref="K6:K7"/>
    <mergeCell ref="A8:P8"/>
    <mergeCell ref="A9:P9"/>
    <mergeCell ref="M5:M7"/>
    <mergeCell ref="N5:N7"/>
    <mergeCell ref="O5:O7"/>
    <mergeCell ref="P5:P7"/>
    <mergeCell ref="A5:A7"/>
    <mergeCell ref="B5:B7"/>
    <mergeCell ref="C5:C7"/>
    <mergeCell ref="D5:D7"/>
    <mergeCell ref="M10:M13"/>
    <mergeCell ref="A22:I22"/>
    <mergeCell ref="A23:I23"/>
    <mergeCell ref="A24:I24"/>
    <mergeCell ref="A25:I25"/>
    <mergeCell ref="A27:G27"/>
    <mergeCell ref="I27:K27"/>
    <mergeCell ref="A14:P14"/>
    <mergeCell ref="M19:M20"/>
    <mergeCell ref="N19:N20"/>
    <mergeCell ref="O19:O20"/>
    <mergeCell ref="P19:P20"/>
    <mergeCell ref="A19:A20"/>
    <mergeCell ref="B19:B20"/>
  </mergeCells>
  <pageMargins left="0.70866141732283472" right="0.27" top="0.54" bottom="0.36" header="0.5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K2" sqref="K2:P2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28.5" customHeight="1" x14ac:dyDescent="0.25">
      <c r="J1" s="50" t="s">
        <v>129</v>
      </c>
      <c r="K1" s="50"/>
      <c r="L1" s="50"/>
      <c r="M1" s="50"/>
      <c r="N1" s="50"/>
      <c r="O1" s="50"/>
      <c r="P1" s="50"/>
    </row>
    <row r="2" spans="1:17" ht="4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3"/>
      <c r="K2" s="52" t="s">
        <v>116</v>
      </c>
      <c r="L2" s="52"/>
      <c r="M2" s="52"/>
      <c r="N2" s="52"/>
      <c r="O2" s="52"/>
      <c r="P2" s="52"/>
    </row>
    <row r="3" spans="1:17" ht="35.25" customHeight="1" x14ac:dyDescent="0.2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5" spans="1:17" ht="33" customHeight="1" x14ac:dyDescent="0.25">
      <c r="A5" s="49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49"/>
      <c r="G5" s="49"/>
      <c r="H5" s="49"/>
      <c r="I5" s="54" t="s">
        <v>10</v>
      </c>
      <c r="J5" s="49" t="s">
        <v>11</v>
      </c>
      <c r="K5" s="49"/>
      <c r="L5" s="49"/>
      <c r="M5" s="49" t="s">
        <v>12</v>
      </c>
      <c r="N5" s="49">
        <v>2017</v>
      </c>
      <c r="O5" s="49">
        <v>2018</v>
      </c>
      <c r="P5" s="49">
        <v>2019</v>
      </c>
    </row>
    <row r="6" spans="1:17" x14ac:dyDescent="0.25">
      <c r="A6" s="49"/>
      <c r="B6" s="49"/>
      <c r="C6" s="49"/>
      <c r="D6" s="49"/>
      <c r="E6" s="49" t="s">
        <v>13</v>
      </c>
      <c r="F6" s="2" t="s">
        <v>14</v>
      </c>
      <c r="G6" s="49" t="s">
        <v>16</v>
      </c>
      <c r="H6" s="49" t="s">
        <v>17</v>
      </c>
      <c r="I6" s="55"/>
      <c r="J6" s="49">
        <v>2017</v>
      </c>
      <c r="K6" s="49">
        <v>2018</v>
      </c>
      <c r="L6" s="49">
        <v>2019</v>
      </c>
      <c r="M6" s="49"/>
      <c r="N6" s="49"/>
      <c r="O6" s="49"/>
      <c r="P6" s="49"/>
    </row>
    <row r="7" spans="1:17" x14ac:dyDescent="0.25">
      <c r="A7" s="49"/>
      <c r="B7" s="49"/>
      <c r="C7" s="49"/>
      <c r="D7" s="49"/>
      <c r="E7" s="49"/>
      <c r="F7" s="2" t="s">
        <v>15</v>
      </c>
      <c r="G7" s="49"/>
      <c r="H7" s="49"/>
      <c r="I7" s="56"/>
      <c r="J7" s="49"/>
      <c r="K7" s="49"/>
      <c r="L7" s="49"/>
      <c r="M7" s="49"/>
      <c r="N7" s="49"/>
      <c r="O7" s="49"/>
      <c r="P7" s="49"/>
    </row>
    <row r="8" spans="1:17" ht="28.5" customHeight="1" x14ac:dyDescent="0.25">
      <c r="A8" s="36" t="s">
        <v>91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7" ht="15" customHeight="1" x14ac:dyDescent="0.25">
      <c r="A9" s="36" t="s">
        <v>87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7" ht="90" customHeight="1" x14ac:dyDescent="0.25">
      <c r="A10" s="14" t="s">
        <v>18</v>
      </c>
      <c r="B10" s="14" t="s">
        <v>109</v>
      </c>
      <c r="C10" s="14"/>
      <c r="D10" s="14"/>
      <c r="E10" s="15" t="s">
        <v>28</v>
      </c>
      <c r="F10" s="15" t="s">
        <v>34</v>
      </c>
      <c r="G10" s="15" t="s">
        <v>70</v>
      </c>
      <c r="H10" s="16" t="s">
        <v>31</v>
      </c>
      <c r="I10" s="17" t="s">
        <v>32</v>
      </c>
      <c r="J10" s="18">
        <f>J11+J15</f>
        <v>17461.5</v>
      </c>
      <c r="K10" s="18">
        <f t="shared" ref="K10:L10" si="0">K11+K15</f>
        <v>17107.79</v>
      </c>
      <c r="L10" s="18">
        <f t="shared" si="0"/>
        <v>19280.099999999999</v>
      </c>
      <c r="M10" s="14" t="s">
        <v>95</v>
      </c>
      <c r="N10" s="17">
        <v>11</v>
      </c>
      <c r="O10" s="17">
        <v>11</v>
      </c>
      <c r="P10" s="17">
        <v>11</v>
      </c>
    </row>
    <row r="11" spans="1:17" ht="119.25" customHeight="1" x14ac:dyDescent="0.25">
      <c r="A11" s="4" t="s">
        <v>20</v>
      </c>
      <c r="B11" s="3" t="s">
        <v>46</v>
      </c>
      <c r="C11" s="3" t="s">
        <v>69</v>
      </c>
      <c r="D11" s="3"/>
      <c r="E11" s="8" t="s">
        <v>28</v>
      </c>
      <c r="F11" s="8" t="s">
        <v>42</v>
      </c>
      <c r="G11" s="8" t="s">
        <v>71</v>
      </c>
      <c r="H11" s="10" t="s">
        <v>31</v>
      </c>
      <c r="I11" s="9" t="s">
        <v>32</v>
      </c>
      <c r="J11" s="23">
        <f>SUM(J12:J14)</f>
        <v>14715</v>
      </c>
      <c r="K11" s="23">
        <f t="shared" ref="K11:L11" si="1">SUM(K12:K14)</f>
        <v>14361.29</v>
      </c>
      <c r="L11" s="23">
        <f t="shared" si="1"/>
        <v>16533.599999999999</v>
      </c>
      <c r="M11" s="3"/>
      <c r="N11" s="9"/>
      <c r="O11" s="9"/>
      <c r="P11" s="9"/>
      <c r="Q11" s="25"/>
    </row>
    <row r="12" spans="1:17" ht="15" customHeight="1" x14ac:dyDescent="0.25">
      <c r="A12" s="4"/>
      <c r="B12" s="3"/>
      <c r="C12" s="3"/>
      <c r="D12" s="3"/>
      <c r="E12" s="8" t="s">
        <v>28</v>
      </c>
      <c r="F12" s="8" t="s">
        <v>42</v>
      </c>
      <c r="G12" s="8" t="s">
        <v>71</v>
      </c>
      <c r="H12" s="10" t="s">
        <v>100</v>
      </c>
      <c r="I12" s="9"/>
      <c r="J12" s="23">
        <f>5627.96+10+5+30+1698.4</f>
        <v>7371.3600000000006</v>
      </c>
      <c r="K12" s="23">
        <f t="shared" ref="K12:L12" si="2">5627.96+10+5+30+1698.4</f>
        <v>7371.3600000000006</v>
      </c>
      <c r="L12" s="23">
        <f t="shared" si="2"/>
        <v>7371.3600000000006</v>
      </c>
      <c r="M12" s="3"/>
      <c r="N12" s="9"/>
      <c r="O12" s="9"/>
      <c r="P12" s="9"/>
    </row>
    <row r="13" spans="1:17" ht="15" customHeight="1" x14ac:dyDescent="0.25">
      <c r="A13" s="4"/>
      <c r="B13" s="3"/>
      <c r="C13" s="3"/>
      <c r="D13" s="3"/>
      <c r="E13" s="8" t="s">
        <v>28</v>
      </c>
      <c r="F13" s="8" t="s">
        <v>42</v>
      </c>
      <c r="G13" s="8" t="s">
        <v>71</v>
      </c>
      <c r="H13" s="10" t="s">
        <v>101</v>
      </c>
      <c r="I13" s="9"/>
      <c r="J13" s="23">
        <f>445+2414.64+1130+274+2550</f>
        <v>6813.6399999999994</v>
      </c>
      <c r="K13" s="23">
        <f>445+2414.64+796.29+274+2550</f>
        <v>6479.93</v>
      </c>
      <c r="L13" s="23">
        <f>445+2414.64+2968.6+274+2550</f>
        <v>8652.24</v>
      </c>
      <c r="M13" s="3"/>
      <c r="N13" s="9"/>
      <c r="O13" s="9"/>
      <c r="P13" s="9"/>
    </row>
    <row r="14" spans="1:17" ht="15" customHeight="1" x14ac:dyDescent="0.25">
      <c r="A14" s="4"/>
      <c r="B14" s="3"/>
      <c r="C14" s="3"/>
      <c r="D14" s="3"/>
      <c r="E14" s="8" t="s">
        <v>28</v>
      </c>
      <c r="F14" s="8" t="s">
        <v>42</v>
      </c>
      <c r="G14" s="8" t="s">
        <v>71</v>
      </c>
      <c r="H14" s="10" t="s">
        <v>102</v>
      </c>
      <c r="I14" s="9"/>
      <c r="J14" s="23">
        <f>450+80</f>
        <v>530</v>
      </c>
      <c r="K14" s="23">
        <f>430+80</f>
        <v>510</v>
      </c>
      <c r="L14" s="23">
        <f>430+80</f>
        <v>510</v>
      </c>
      <c r="M14" s="3"/>
      <c r="N14" s="9"/>
      <c r="O14" s="9"/>
      <c r="P14" s="9"/>
    </row>
    <row r="15" spans="1:17" ht="70.5" customHeight="1" x14ac:dyDescent="0.25">
      <c r="A15" s="4" t="s">
        <v>21</v>
      </c>
      <c r="B15" s="3" t="s">
        <v>47</v>
      </c>
      <c r="C15" s="3" t="s">
        <v>68</v>
      </c>
      <c r="D15" s="3"/>
      <c r="E15" s="8" t="s">
        <v>28</v>
      </c>
      <c r="F15" s="8" t="s">
        <v>42</v>
      </c>
      <c r="G15" s="8" t="s">
        <v>72</v>
      </c>
      <c r="H15" s="10" t="s">
        <v>31</v>
      </c>
      <c r="I15" s="9" t="s">
        <v>32</v>
      </c>
      <c r="J15" s="23">
        <f>SUM(J16:J17)</f>
        <v>2746.5</v>
      </c>
      <c r="K15" s="23">
        <f t="shared" ref="K15:L15" si="3">SUM(K16:K17)</f>
        <v>2746.5</v>
      </c>
      <c r="L15" s="23">
        <f t="shared" si="3"/>
        <v>2746.5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28</v>
      </c>
      <c r="F16" s="8" t="s">
        <v>42</v>
      </c>
      <c r="G16" s="8" t="s">
        <v>72</v>
      </c>
      <c r="H16" s="10" t="s">
        <v>100</v>
      </c>
      <c r="I16" s="9"/>
      <c r="J16" s="11">
        <f>1907.6+1+576.1</f>
        <v>2484.6999999999998</v>
      </c>
      <c r="K16" s="11">
        <f t="shared" ref="K16:L16" si="4">1907.6+1+576.1</f>
        <v>2484.6999999999998</v>
      </c>
      <c r="L16" s="11">
        <f t="shared" si="4"/>
        <v>2484.6999999999998</v>
      </c>
      <c r="M16" s="3"/>
      <c r="N16" s="9"/>
      <c r="O16" s="9"/>
      <c r="P16" s="9"/>
    </row>
    <row r="17" spans="1:16" ht="15" customHeight="1" x14ac:dyDescent="0.25">
      <c r="A17" s="4"/>
      <c r="B17" s="3"/>
      <c r="C17" s="3"/>
      <c r="D17" s="3"/>
      <c r="E17" s="8" t="s">
        <v>28</v>
      </c>
      <c r="F17" s="8" t="s">
        <v>42</v>
      </c>
      <c r="G17" s="8" t="s">
        <v>72</v>
      </c>
      <c r="H17" s="10" t="s">
        <v>101</v>
      </c>
      <c r="I17" s="9"/>
      <c r="J17" s="11">
        <f>60+35+166.8</f>
        <v>261.8</v>
      </c>
      <c r="K17" s="11">
        <f t="shared" ref="K17:L17" si="5">60+35+166.8</f>
        <v>261.8</v>
      </c>
      <c r="L17" s="11">
        <f t="shared" si="5"/>
        <v>261.8</v>
      </c>
      <c r="M17" s="3"/>
      <c r="N17" s="9"/>
      <c r="O17" s="9"/>
      <c r="P17" s="9"/>
    </row>
    <row r="18" spans="1:16" ht="38.25" customHeight="1" x14ac:dyDescent="0.25">
      <c r="A18" s="36" t="s">
        <v>88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18.5" customHeight="1" x14ac:dyDescent="0.25">
      <c r="A19" s="14" t="s">
        <v>23</v>
      </c>
      <c r="B19" s="14" t="s">
        <v>110</v>
      </c>
      <c r="C19" s="14"/>
      <c r="D19" s="14"/>
      <c r="E19" s="15" t="s">
        <v>28</v>
      </c>
      <c r="F19" s="15" t="s">
        <v>34</v>
      </c>
      <c r="G19" s="15" t="s">
        <v>75</v>
      </c>
      <c r="H19" s="16" t="s">
        <v>31</v>
      </c>
      <c r="I19" s="17" t="s">
        <v>32</v>
      </c>
      <c r="J19" s="18">
        <f>SUM(J20:J21)</f>
        <v>762.7</v>
      </c>
      <c r="K19" s="18">
        <f>SUM(K20:K21)</f>
        <v>762.7</v>
      </c>
      <c r="L19" s="18">
        <f>SUM(L20:L21)</f>
        <v>762.7</v>
      </c>
      <c r="M19" s="14" t="s">
        <v>96</v>
      </c>
      <c r="N19" s="17">
        <v>55</v>
      </c>
      <c r="O19" s="17">
        <v>55</v>
      </c>
      <c r="P19" s="17">
        <v>55</v>
      </c>
    </row>
    <row r="20" spans="1:16" ht="149.25" customHeight="1" x14ac:dyDescent="0.25">
      <c r="A20" s="4" t="s">
        <v>24</v>
      </c>
      <c r="B20" s="3" t="s">
        <v>53</v>
      </c>
      <c r="C20" s="3" t="s">
        <v>67</v>
      </c>
      <c r="D20" s="3"/>
      <c r="E20" s="8" t="s">
        <v>28</v>
      </c>
      <c r="F20" s="8" t="s">
        <v>42</v>
      </c>
      <c r="G20" s="8" t="s">
        <v>73</v>
      </c>
      <c r="H20" s="10" t="s">
        <v>101</v>
      </c>
      <c r="I20" s="9" t="s">
        <v>32</v>
      </c>
      <c r="J20" s="11">
        <f>160.2+418+4.5</f>
        <v>582.70000000000005</v>
      </c>
      <c r="K20" s="11">
        <f t="shared" ref="K20:L20" si="6">160.2+418+4.5</f>
        <v>582.70000000000005</v>
      </c>
      <c r="L20" s="11">
        <f t="shared" si="6"/>
        <v>582.70000000000005</v>
      </c>
      <c r="M20" s="3"/>
      <c r="N20" s="3"/>
      <c r="O20" s="3"/>
      <c r="P20" s="5"/>
    </row>
    <row r="21" spans="1:16" ht="192" customHeight="1" x14ac:dyDescent="0.25">
      <c r="A21" s="4" t="s">
        <v>25</v>
      </c>
      <c r="B21" s="3" t="s">
        <v>54</v>
      </c>
      <c r="C21" s="6" t="s">
        <v>66</v>
      </c>
      <c r="D21" s="7"/>
      <c r="E21" s="8" t="s">
        <v>28</v>
      </c>
      <c r="F21" s="8" t="s">
        <v>42</v>
      </c>
      <c r="G21" s="8" t="s">
        <v>74</v>
      </c>
      <c r="H21" s="10" t="s">
        <v>101</v>
      </c>
      <c r="I21" s="9" t="s">
        <v>32</v>
      </c>
      <c r="J21" s="11">
        <v>180</v>
      </c>
      <c r="K21" s="11">
        <v>180</v>
      </c>
      <c r="L21" s="11">
        <v>180</v>
      </c>
      <c r="M21" s="7"/>
      <c r="N21" s="7"/>
      <c r="O21" s="7"/>
      <c r="P21" s="5"/>
    </row>
    <row r="22" spans="1:16" ht="56.25" customHeight="1" x14ac:dyDescent="0.25">
      <c r="A22" s="36" t="s">
        <v>89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66" customHeight="1" x14ac:dyDescent="0.25">
      <c r="A23" s="14" t="s">
        <v>55</v>
      </c>
      <c r="B23" s="14" t="s">
        <v>111</v>
      </c>
      <c r="C23" s="14"/>
      <c r="D23" s="14"/>
      <c r="E23" s="15" t="s">
        <v>28</v>
      </c>
      <c r="F23" s="15" t="s">
        <v>34</v>
      </c>
      <c r="G23" s="15" t="s">
        <v>76</v>
      </c>
      <c r="H23" s="16" t="s">
        <v>31</v>
      </c>
      <c r="I23" s="17" t="s">
        <v>32</v>
      </c>
      <c r="J23" s="18">
        <f>J24+J28+J29</f>
        <v>33130.25</v>
      </c>
      <c r="K23" s="18">
        <f t="shared" ref="K23:L23" si="7">K24+K28+K29</f>
        <v>33130.25</v>
      </c>
      <c r="L23" s="18">
        <f t="shared" si="7"/>
        <v>33130.25</v>
      </c>
      <c r="M23" s="57" t="s">
        <v>121</v>
      </c>
      <c r="N23" s="60">
        <v>448</v>
      </c>
      <c r="O23" s="60">
        <v>448</v>
      </c>
      <c r="P23" s="60">
        <v>448</v>
      </c>
    </row>
    <row r="24" spans="1:16" ht="140.25" customHeight="1" x14ac:dyDescent="0.25">
      <c r="A24" s="4" t="s">
        <v>57</v>
      </c>
      <c r="B24" s="3" t="s">
        <v>56</v>
      </c>
      <c r="C24" s="3" t="s">
        <v>65</v>
      </c>
      <c r="D24" s="3"/>
      <c r="E24" s="8" t="s">
        <v>28</v>
      </c>
      <c r="F24" s="8" t="s">
        <v>42</v>
      </c>
      <c r="G24" s="8" t="s">
        <v>77</v>
      </c>
      <c r="H24" s="10" t="s">
        <v>31</v>
      </c>
      <c r="I24" s="9" t="s">
        <v>32</v>
      </c>
      <c r="J24" s="11">
        <f>SUM(J25:J27)</f>
        <v>32381.25</v>
      </c>
      <c r="K24" s="11">
        <f t="shared" ref="K24:L24" si="8">SUM(K25:K27)</f>
        <v>32381.25</v>
      </c>
      <c r="L24" s="11">
        <f t="shared" si="8"/>
        <v>32381.25</v>
      </c>
      <c r="M24" s="58"/>
      <c r="N24" s="61"/>
      <c r="O24" s="61"/>
      <c r="P24" s="61"/>
    </row>
    <row r="25" spans="1:16" x14ac:dyDescent="0.25">
      <c r="A25" s="4"/>
      <c r="B25" s="3"/>
      <c r="C25" s="3"/>
      <c r="D25" s="3"/>
      <c r="E25" s="8" t="s">
        <v>28</v>
      </c>
      <c r="F25" s="8" t="s">
        <v>42</v>
      </c>
      <c r="G25" s="8" t="s">
        <v>77</v>
      </c>
      <c r="H25" s="10" t="s">
        <v>100</v>
      </c>
      <c r="I25" s="9"/>
      <c r="J25" s="11">
        <f>11794.5+3561.9+2078.4+627.6+2.1+9386.6+2834.7+4.2-109.7</f>
        <v>30180.3</v>
      </c>
      <c r="K25" s="11">
        <f t="shared" ref="K25:L25" si="9">11794.5+3561.9+2078.4+627.6+2.1+9386.6+2834.7+4.2</f>
        <v>30290</v>
      </c>
      <c r="L25" s="11">
        <f t="shared" si="9"/>
        <v>30290</v>
      </c>
      <c r="M25" s="58"/>
      <c r="N25" s="61"/>
      <c r="O25" s="61"/>
      <c r="P25" s="61"/>
    </row>
    <row r="26" spans="1:16" x14ac:dyDescent="0.25">
      <c r="A26" s="4"/>
      <c r="B26" s="3"/>
      <c r="C26" s="3"/>
      <c r="D26" s="3"/>
      <c r="E26" s="8" t="s">
        <v>28</v>
      </c>
      <c r="F26" s="8" t="s">
        <v>42</v>
      </c>
      <c r="G26" s="8" t="s">
        <v>77</v>
      </c>
      <c r="H26" s="10" t="s">
        <v>101</v>
      </c>
      <c r="I26" s="9"/>
      <c r="J26" s="11">
        <f>150.5+6+50+100+157+952.25+286+2+105+95+22.5+90+55+109.7</f>
        <v>2180.9499999999998</v>
      </c>
      <c r="K26" s="11">
        <f t="shared" ref="K26:L26" si="10">150.5+6+50+100+157+952.25+286+2+105+95+22.5+90+55</f>
        <v>2071.25</v>
      </c>
      <c r="L26" s="11">
        <f t="shared" si="10"/>
        <v>2071.25</v>
      </c>
      <c r="M26" s="58"/>
      <c r="N26" s="61"/>
      <c r="O26" s="61"/>
      <c r="P26" s="61"/>
    </row>
    <row r="27" spans="1:16" x14ac:dyDescent="0.25">
      <c r="A27" s="4"/>
      <c r="B27" s="3"/>
      <c r="C27" s="3"/>
      <c r="D27" s="3"/>
      <c r="E27" s="8" t="s">
        <v>28</v>
      </c>
      <c r="F27" s="8" t="s">
        <v>42</v>
      </c>
      <c r="G27" s="8" t="s">
        <v>77</v>
      </c>
      <c r="H27" s="10" t="s">
        <v>102</v>
      </c>
      <c r="I27" s="9"/>
      <c r="J27" s="11">
        <v>20</v>
      </c>
      <c r="K27" s="11">
        <v>20</v>
      </c>
      <c r="L27" s="11">
        <v>20</v>
      </c>
      <c r="M27" s="58"/>
      <c r="N27" s="61"/>
      <c r="O27" s="61"/>
      <c r="P27" s="61"/>
    </row>
    <row r="28" spans="1:16" ht="40.5" customHeight="1" x14ac:dyDescent="0.25">
      <c r="A28" s="4" t="s">
        <v>58</v>
      </c>
      <c r="B28" s="3" t="s">
        <v>60</v>
      </c>
      <c r="C28" s="6" t="s">
        <v>51</v>
      </c>
      <c r="D28" s="7"/>
      <c r="E28" s="8" t="s">
        <v>28</v>
      </c>
      <c r="F28" s="8" t="s">
        <v>42</v>
      </c>
      <c r="G28" s="8" t="s">
        <v>78</v>
      </c>
      <c r="H28" s="10" t="s">
        <v>101</v>
      </c>
      <c r="I28" s="9" t="s">
        <v>32</v>
      </c>
      <c r="J28" s="11">
        <v>250</v>
      </c>
      <c r="K28" s="11">
        <v>250</v>
      </c>
      <c r="L28" s="11">
        <v>250</v>
      </c>
      <c r="M28" s="58"/>
      <c r="N28" s="61"/>
      <c r="O28" s="61"/>
      <c r="P28" s="61"/>
    </row>
    <row r="29" spans="1:16" ht="117.75" customHeight="1" x14ac:dyDescent="0.25">
      <c r="A29" s="4" t="s">
        <v>59</v>
      </c>
      <c r="B29" s="3" t="s">
        <v>61</v>
      </c>
      <c r="C29" s="6" t="s">
        <v>99</v>
      </c>
      <c r="D29" s="7"/>
      <c r="E29" s="8" t="s">
        <v>28</v>
      </c>
      <c r="F29" s="8" t="s">
        <v>42</v>
      </c>
      <c r="G29" s="8" t="s">
        <v>79</v>
      </c>
      <c r="H29" s="10" t="s">
        <v>113</v>
      </c>
      <c r="I29" s="9" t="s">
        <v>32</v>
      </c>
      <c r="J29" s="11">
        <v>499</v>
      </c>
      <c r="K29" s="11">
        <v>499</v>
      </c>
      <c r="L29" s="11">
        <v>499</v>
      </c>
      <c r="M29" s="59"/>
      <c r="N29" s="62"/>
      <c r="O29" s="62"/>
      <c r="P29" s="62"/>
    </row>
    <row r="30" spans="1:16" ht="31.5" customHeight="1" x14ac:dyDescent="0.25">
      <c r="A30" s="36" t="s">
        <v>90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69.75" customHeight="1" x14ac:dyDescent="0.25">
      <c r="A31" s="14" t="s">
        <v>62</v>
      </c>
      <c r="B31" s="14" t="s">
        <v>112</v>
      </c>
      <c r="C31" s="14" t="s">
        <v>98</v>
      </c>
      <c r="D31" s="14"/>
      <c r="E31" s="15" t="s">
        <v>28</v>
      </c>
      <c r="F31" s="15" t="s">
        <v>80</v>
      </c>
      <c r="G31" s="15" t="s">
        <v>82</v>
      </c>
      <c r="H31" s="16" t="s">
        <v>31</v>
      </c>
      <c r="I31" s="17" t="s">
        <v>32</v>
      </c>
      <c r="J31" s="18">
        <f>J32</f>
        <v>490</v>
      </c>
      <c r="K31" s="18">
        <f t="shared" ref="K31:L31" si="11">K32</f>
        <v>490</v>
      </c>
      <c r="L31" s="18">
        <f t="shared" si="11"/>
        <v>490</v>
      </c>
      <c r="M31" s="57" t="s">
        <v>97</v>
      </c>
      <c r="N31" s="17">
        <v>85</v>
      </c>
      <c r="O31" s="17">
        <v>85</v>
      </c>
      <c r="P31" s="17">
        <v>85</v>
      </c>
    </row>
    <row r="32" spans="1:16" ht="65.25" customHeight="1" x14ac:dyDescent="0.25">
      <c r="A32" s="4" t="s">
        <v>63</v>
      </c>
      <c r="B32" s="3" t="s">
        <v>64</v>
      </c>
      <c r="C32" s="3" t="s">
        <v>98</v>
      </c>
      <c r="D32" s="3"/>
      <c r="E32" s="8" t="s">
        <v>28</v>
      </c>
      <c r="F32" s="8" t="s">
        <v>81</v>
      </c>
      <c r="G32" s="8" t="s">
        <v>83</v>
      </c>
      <c r="H32" s="10" t="s">
        <v>113</v>
      </c>
      <c r="I32" s="9" t="s">
        <v>32</v>
      </c>
      <c r="J32" s="11">
        <v>490</v>
      </c>
      <c r="K32" s="11">
        <v>490</v>
      </c>
      <c r="L32" s="11">
        <v>490</v>
      </c>
      <c r="M32" s="59"/>
      <c r="N32" s="3"/>
      <c r="O32" s="3"/>
      <c r="P32" s="5"/>
    </row>
    <row r="33" spans="1:16" ht="15.75" customHeight="1" x14ac:dyDescent="0.25">
      <c r="A33" s="46" t="s">
        <v>103</v>
      </c>
      <c r="B33" s="47"/>
      <c r="C33" s="47"/>
      <c r="D33" s="47"/>
      <c r="E33" s="47"/>
      <c r="F33" s="47"/>
      <c r="G33" s="47"/>
      <c r="H33" s="47"/>
      <c r="I33" s="48"/>
      <c r="J33" s="11">
        <f>J31+J23+J19+J10</f>
        <v>51844.45</v>
      </c>
      <c r="K33" s="11">
        <f>K31+K23+K19+K10</f>
        <v>51490.74</v>
      </c>
      <c r="L33" s="11">
        <f>L31+L23+L19+L10</f>
        <v>53663.049999999996</v>
      </c>
      <c r="M33" s="24"/>
      <c r="N33" s="20"/>
      <c r="O33" s="20"/>
      <c r="P33" s="5"/>
    </row>
    <row r="34" spans="1:16" ht="15.75" customHeight="1" x14ac:dyDescent="0.25">
      <c r="A34" s="46" t="s">
        <v>105</v>
      </c>
      <c r="B34" s="47"/>
      <c r="C34" s="47"/>
      <c r="D34" s="47"/>
      <c r="E34" s="47"/>
      <c r="F34" s="47"/>
      <c r="G34" s="47"/>
      <c r="H34" s="47"/>
      <c r="I34" s="48"/>
      <c r="J34" s="11">
        <f>J33</f>
        <v>51844.45</v>
      </c>
      <c r="K34" s="11">
        <f t="shared" ref="K34:L34" si="12">K33</f>
        <v>51490.74</v>
      </c>
      <c r="L34" s="11">
        <f t="shared" si="12"/>
        <v>53663.049999999996</v>
      </c>
      <c r="M34" s="21"/>
      <c r="N34" s="20"/>
      <c r="O34" s="20"/>
      <c r="P34" s="5"/>
    </row>
    <row r="36" spans="1:16" ht="15" customHeight="1" x14ac:dyDescent="0.25">
      <c r="A36" s="34" t="s">
        <v>124</v>
      </c>
      <c r="B36" s="34"/>
      <c r="C36" s="34"/>
      <c r="D36" s="34"/>
      <c r="E36" s="34"/>
      <c r="F36" s="34"/>
      <c r="G36" s="34"/>
      <c r="I36" s="35"/>
      <c r="J36" s="35"/>
      <c r="K36" s="35"/>
      <c r="M36" s="51" t="s">
        <v>123</v>
      </c>
      <c r="N36" s="51"/>
      <c r="O36" s="51"/>
    </row>
  </sheetData>
  <mergeCells count="35">
    <mergeCell ref="J1:P1"/>
    <mergeCell ref="M36:O36"/>
    <mergeCell ref="A22:P22"/>
    <mergeCell ref="A8:P8"/>
    <mergeCell ref="A9:P9"/>
    <mergeCell ref="A18:P18"/>
    <mergeCell ref="M23:M29"/>
    <mergeCell ref="N23:N29"/>
    <mergeCell ref="O23:O29"/>
    <mergeCell ref="P23:P29"/>
    <mergeCell ref="A30:P30"/>
    <mergeCell ref="M31:M32"/>
    <mergeCell ref="A33:I33"/>
    <mergeCell ref="A34:I34"/>
    <mergeCell ref="J6:J7"/>
    <mergeCell ref="K6:K7"/>
    <mergeCell ref="K2:P2"/>
    <mergeCell ref="A3:P3"/>
    <mergeCell ref="A5:A7"/>
    <mergeCell ref="B5:B7"/>
    <mergeCell ref="C5:C7"/>
    <mergeCell ref="D5:D7"/>
    <mergeCell ref="E5:H5"/>
    <mergeCell ref="I5:I7"/>
    <mergeCell ref="J5:L5"/>
    <mergeCell ref="M5:M7"/>
    <mergeCell ref="N5:N7"/>
    <mergeCell ref="O5:O7"/>
    <mergeCell ref="P5:P7"/>
    <mergeCell ref="E6:E7"/>
    <mergeCell ref="G6:G7"/>
    <mergeCell ref="H6:H7"/>
    <mergeCell ref="L6:L7"/>
    <mergeCell ref="A36:G36"/>
    <mergeCell ref="I36:K36"/>
  </mergeCells>
  <pageMargins left="0.70866141732283472" right="0.27" top="0.54" bottom="0.36" header="0.5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1</vt:lpstr>
      <vt:lpstr>Пр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2017-02-21T12:34:55Z</cp:lastPrinted>
  <dcterms:created xsi:type="dcterms:W3CDTF">2015-10-27T10:53:45Z</dcterms:created>
  <dcterms:modified xsi:type="dcterms:W3CDTF">2017-02-21T12:35:18Z</dcterms:modified>
</cp:coreProperties>
</file>