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<sst xmlns="http://schemas.openxmlformats.org/spreadsheetml/2006/main" count="2645" uniqueCount="526">
  <si>
    <t>7950400</t>
  </si>
  <si>
    <t>Сельское хозяйство и рыболовство</t>
  </si>
  <si>
    <t>0405</t>
  </si>
  <si>
    <t>Субсидии юридическим лицам за счет субвенции из областного бюджета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</si>
  <si>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</si>
  <si>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</si>
  <si>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</si>
  <si>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</si>
  <si>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</si>
  <si>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</si>
  <si>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</si>
  <si>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</si>
  <si>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</si>
  <si>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</si>
  <si>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0302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</si>
  <si>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</si>
  <si>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</si>
  <si>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</si>
  <si>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</si>
  <si>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</si>
  <si>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</si>
  <si>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</si>
  <si>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</si>
  <si>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</si>
  <si>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</si>
  <si>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</si>
  <si>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</si>
  <si>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</si>
  <si>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</si>
  <si>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</si>
  <si>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</si>
  <si>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</si>
  <si>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</si>
  <si>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</si>
  <si>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</si>
  <si>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</si>
  <si>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</si>
  <si>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</si>
  <si>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</si>
  <si>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</si>
  <si>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</si>
  <si>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0900</t>
  </si>
  <si>
    <t>0901</t>
  </si>
  <si>
    <t>0902</t>
  </si>
  <si>
    <t>0904</t>
  </si>
  <si>
    <t>Социальная политика</t>
  </si>
  <si>
    <t>1000</t>
  </si>
  <si>
    <t xml:space="preserve">Пенсионное обеспечение </t>
  </si>
  <si>
    <t>1001</t>
  </si>
  <si>
    <t>1004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</si>
  <si>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</si>
  <si>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</si>
  <si>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</si>
  <si>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</si>
  <si>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</si>
  <si>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</si>
  <si>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</si>
  <si>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</si>
  <si>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</si>
  <si>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Воинские формирования (органы, подразделения)</t>
  </si>
  <si>
    <t>2020000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</si>
  <si>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</si>
  <si>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</si>
  <si>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</si>
  <si>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</si>
  <si>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</si>
  <si>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</si>
  <si>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</si>
  <si>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</si>
  <si>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</si>
  <si>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</si>
  <si>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4400000</t>
  </si>
  <si>
    <t>Библиотеки</t>
  </si>
  <si>
    <t>4420000</t>
  </si>
  <si>
    <t>4530000</t>
  </si>
  <si>
    <t>Больницы, клиники, госпитали, медико-санитарные части</t>
  </si>
  <si>
    <t>4700000</t>
  </si>
  <si>
    <t>4710000</t>
  </si>
  <si>
    <t>Родильные дома</t>
  </si>
  <si>
    <t>4760000</t>
  </si>
  <si>
    <t>Станции скорой и неотложной помощи</t>
  </si>
  <si>
    <t>4770000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</si>
  <si>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</si>
  <si>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</si>
  <si>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</si>
  <si>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005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</si>
  <si>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</si>
  <si>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</si>
  <si>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</si>
  <si>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</si>
  <si>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</si>
  <si>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4100000</t>
  </si>
  <si>
    <t>Состояние окружающей среды и природопользования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</si>
  <si>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</si>
  <si>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</si>
  <si>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</si>
  <si>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</si>
  <si>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</si>
  <si>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</si>
  <si>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</si>
  <si>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</si>
  <si>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</si>
  <si>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</si>
  <si>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Поликлиники, амбулатории, диагностические центры</t>
  </si>
  <si>
    <t>Органы внутренних дел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</si>
  <si>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</si>
  <si>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</si>
  <si>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</si>
  <si>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</si>
  <si>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</si>
  <si>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</si>
  <si>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</si>
  <si>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</si>
  <si>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</si>
  <si>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</si>
  <si>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</si>
  <si>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</si>
  <si>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</si>
  <si>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</si>
  <si>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</si>
  <si>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</si>
  <si>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</si>
  <si>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</si>
  <si>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</si>
  <si>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0700500</t>
  </si>
  <si>
    <t>Прочие расходы</t>
  </si>
  <si>
    <t>013</t>
  </si>
  <si>
    <t>0013800</t>
  </si>
  <si>
    <t>001</t>
  </si>
  <si>
    <t>0900200</t>
  </si>
  <si>
    <t>0920300</t>
  </si>
  <si>
    <t>014</t>
  </si>
  <si>
    <t xml:space="preserve">Функционирование органов в сфере национальной безопасности, правоохранительной деятельности и обороны </t>
  </si>
  <si>
    <t>Функционирование органов в сфере национальной безопасности и правоохранительной деятельности</t>
  </si>
  <si>
    <t>2026700</t>
  </si>
  <si>
    <t>Социальные выплаты</t>
  </si>
  <si>
    <t>Субсидии юридическим лицам</t>
  </si>
  <si>
    <t>006</t>
  </si>
  <si>
    <t>0409</t>
  </si>
  <si>
    <t>Бюджетные инвестиции</t>
  </si>
  <si>
    <t>003</t>
  </si>
  <si>
    <t>0412</t>
  </si>
  <si>
    <t>Социальная помощь</t>
  </si>
  <si>
    <t>Социальные выплаты за счет субвенции из областного бюджета</t>
  </si>
  <si>
    <t>0503</t>
  </si>
  <si>
    <t>6000100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</si>
  <si>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</si>
  <si>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</si>
  <si>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</si>
  <si>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</si>
  <si>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</si>
  <si>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</si>
  <si>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</si>
  <si>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</si>
  <si>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</si>
  <si>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</si>
  <si>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 xml:space="preserve">Выполнение функций бюджетными учреждениями </t>
  </si>
  <si>
    <t>Мероприятия в сфере образования</t>
  </si>
  <si>
    <t>022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</si>
  <si>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</si>
  <si>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</si>
  <si>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</si>
  <si>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</si>
  <si>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</si>
  <si>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</si>
  <si>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</si>
  <si>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</si>
  <si>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</si>
  <si>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</si>
  <si>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023</t>
  </si>
  <si>
    <t>Телерадиокомпании и телеорганизации</t>
  </si>
  <si>
    <t>Субсидии телерадиокомпаниям и телеорганизациям</t>
  </si>
  <si>
    <t>4530100</t>
  </si>
  <si>
    <t>Выполнение функций бюджетными учреждениями</t>
  </si>
  <si>
    <t>Стационарная медицинская помощь</t>
  </si>
  <si>
    <t>4709900</t>
  </si>
  <si>
    <t>4719900</t>
  </si>
  <si>
    <t>4769900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</si>
  <si>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</si>
  <si>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</si>
  <si>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</si>
  <si>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Скорая медицинская помощь</t>
  </si>
  <si>
    <t>4779900</t>
  </si>
  <si>
    <t>Физическая культура и спорт</t>
  </si>
  <si>
    <t>079</t>
  </si>
  <si>
    <t>4910000</t>
  </si>
  <si>
    <t>Доплаты к пенсиям, дополнительное пенсионное обеспечение</t>
  </si>
  <si>
    <t>4910100</t>
  </si>
  <si>
    <t>501</t>
  </si>
  <si>
    <t>5053300</t>
  </si>
  <si>
    <t>Другие вопросы в области социальной политики</t>
  </si>
  <si>
    <t>1006</t>
  </si>
  <si>
    <t>Субсидии на приобретение жилья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</si>
  <si>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</si>
  <si>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</si>
  <si>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</si>
  <si>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</si>
  <si>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</si>
  <si>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</si>
  <si>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5216300</t>
  </si>
  <si>
    <t>5216100</t>
  </si>
  <si>
    <t>0016100</t>
  </si>
  <si>
    <t>0016000</t>
  </si>
  <si>
    <t>Выполнение функций бюджетными учреждениями за счет субвенции из областного бюджета</t>
  </si>
  <si>
    <t xml:space="preserve">Выполнение функций органами местного самоуправления за счет субвенции из областного бюджета 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</si>
  <si>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</si>
  <si>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</si>
  <si>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</si>
  <si>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>Социальные выплаты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</si>
  <si>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</si>
  <si>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>Выполнение функций бюджетными учреждениями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</si>
  <si>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</si>
  <si>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</si>
  <si>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5056100</t>
  </si>
  <si>
    <t xml:space="preserve">Субсидии юридическим лицам </t>
  </si>
  <si>
    <t>Защита населения и территории от чрезвычайных ситуаций природного и техногенного характера, гражданская оборона</t>
  </si>
  <si>
    <t>5054800</t>
  </si>
  <si>
    <t>0016300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</si>
  <si>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</si>
  <si>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</si>
  <si>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</si>
  <si>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</si>
  <si>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>Осуществление полномочий по предоставлению субсидий гражданам на оплату жилого помещения и коммунальных услуг</t>
  </si>
  <si>
    <t>5053601</t>
  </si>
  <si>
    <t>5201001</t>
  </si>
  <si>
    <t>5201301</t>
  </si>
  <si>
    <t xml:space="preserve">Социальные выплаты за счет субвенции из областного бюджета </t>
  </si>
  <si>
    <t>5056001</t>
  </si>
  <si>
    <t>4366001</t>
  </si>
  <si>
    <t xml:space="preserve">Выполнение функций бюджетными учреждениями за счет субвенции из областного бюджета </t>
  </si>
  <si>
    <t>5200901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</si>
  <si>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</si>
  <si>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</si>
  <si>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</si>
  <si>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</si>
  <si>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</si>
  <si>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</si>
  <si>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</si>
  <si>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</si>
  <si>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</si>
  <si>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</si>
  <si>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</si>
  <si>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</si>
  <si>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</si>
  <si>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</si>
  <si>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</si>
  <si>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</si>
  <si>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 xml:space="preserve">Долгосрочная целевая программа "Создание автоматизированной системы ведения государственного земельного кадастра и государственного учета объектов недвижимости по округу Муром на 2007-2011 годы" 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</si>
  <si>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</si>
  <si>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</si>
  <si>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</si>
  <si>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5053402</t>
  </si>
  <si>
    <t>5201320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</si>
  <si>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</si>
  <si>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</si>
  <si>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</si>
  <si>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</si>
  <si>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</si>
  <si>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</si>
  <si>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</si>
  <si>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Выполнение функций бюджетными учреждениями за счет субсидии из областного бюджета </t>
  </si>
  <si>
    <t>7951500</t>
  </si>
  <si>
    <t>7950800</t>
  </si>
  <si>
    <t>7951700</t>
  </si>
  <si>
    <t>7951400</t>
  </si>
  <si>
    <t>7950700</t>
  </si>
  <si>
    <t>7950100</t>
  </si>
  <si>
    <t>7951900</t>
  </si>
  <si>
    <t>7950900</t>
  </si>
  <si>
    <t>7950200</t>
  </si>
  <si>
    <t>7951200</t>
  </si>
  <si>
    <t>7950600</t>
  </si>
  <si>
    <t>7952000</t>
  </si>
  <si>
    <t>7951800</t>
  </si>
  <si>
    <t>7951300</t>
  </si>
  <si>
    <t>7950500</t>
  </si>
  <si>
    <t>7951600</t>
  </si>
  <si>
    <t>5223501</t>
  </si>
  <si>
    <t>5223503</t>
  </si>
  <si>
    <t>4210101</t>
  </si>
  <si>
    <t>0016201</t>
  </si>
  <si>
    <t>Государственная программа развития сельского хозяйства</t>
  </si>
  <si>
    <t>2670000</t>
  </si>
  <si>
    <t>2670501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</si>
  <si>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</si>
  <si>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</si>
  <si>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</si>
  <si>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</si>
  <si>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</si>
  <si>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</si>
  <si>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</si>
  <si>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</si>
  <si>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Организационно-воспитательная работа с молодежью</t>
  </si>
  <si>
    <t>4310000</t>
  </si>
  <si>
    <t>Мероприятия в сфере образования за счет субсидии из областного бюджета на укрепление материально-технической базы клубов по месту жительства учреждений по работе с молодежью</t>
  </si>
  <si>
    <t>Укрепление материально-технической базы клубов по месту жительства учреждений по работе с молодежью</t>
  </si>
  <si>
    <t>4310200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</si>
  <si>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</si>
  <si>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5053700</t>
  </si>
  <si>
    <t>Выполнение функций бюджетными учреждениями за счет межбюджетных трансфертов из областного бюджета</t>
  </si>
  <si>
    <t>Мероприятия по проведению оздоровительной кампании детей</t>
  </si>
  <si>
    <t>4320000</t>
  </si>
  <si>
    <t>4320200</t>
  </si>
  <si>
    <t>Субсидии некоммерческим организациям</t>
  </si>
  <si>
    <t>019</t>
  </si>
  <si>
    <t>5053701</t>
  </si>
  <si>
    <t xml:space="preserve">Социальные выплаты </t>
  </si>
  <si>
    <t>1100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</si>
  <si>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</si>
  <si>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</si>
  <si>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</si>
  <si>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4720000</t>
  </si>
  <si>
    <t>4729900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</si>
  <si>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</si>
  <si>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</si>
  <si>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</si>
  <si>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</si>
  <si>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</si>
  <si>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</si>
  <si>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</si>
  <si>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</si>
  <si>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</si>
  <si>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</si>
  <si>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0909</t>
  </si>
  <si>
    <t>0804</t>
  </si>
  <si>
    <t>0111</t>
  </si>
  <si>
    <t>0113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</si>
  <si>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</si>
  <si>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</si>
  <si>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</si>
  <si>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</si>
  <si>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</si>
  <si>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</si>
  <si>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</si>
  <si>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</si>
  <si>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Дорожное хозяйство (дорожные фонды)</t>
  </si>
  <si>
    <t>Здравоохранение</t>
  </si>
  <si>
    <t>Культура и кинематография</t>
  </si>
  <si>
    <t>План на 2011 год</t>
  </si>
  <si>
    <t>Средства массовой информации</t>
  </si>
  <si>
    <t xml:space="preserve"> 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2009-2012 годы"</t>
  </si>
  <si>
    <t>5223304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</si>
  <si>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</si>
  <si>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Осуществление полномочий по подготовке проведения статистических переписей </t>
  </si>
  <si>
    <t>0014300</t>
  </si>
  <si>
    <t>Выполнение функций органами местного самоуправления за счет субвенции из областного бюджета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</si>
  <si>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</si>
  <si>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>5222501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</si>
  <si>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</t>
  </si>
  <si>
    <t xml:space="preserve">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</si>
  <si>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</t>
  </si>
  <si>
    <t>Мероприятия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</si>
  <si>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2009-2012 годы</t>
  </si>
  <si>
    <t xml:space="preserve"> Предоставление субсидий гражданам на оплату жилого помещения и коммунальных услуг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</si>
  <si>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</t>
  </si>
  <si>
    <t xml:space="preserve"> Исполнение мер социальной поддержки отдельных категорий граждан по зубопротезированию и лекарственному обеспечению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</si>
  <si>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</si>
  <si>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2009-2012 годы</t>
  </si>
  <si>
    <t>4400200</t>
  </si>
  <si>
    <t>Учреждения культуры и мероприятия в сфере культуры и кинематографии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</si>
  <si>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</si>
  <si>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0020402</t>
  </si>
  <si>
    <t>Социальные гарантии</t>
  </si>
  <si>
    <t>0700501</t>
  </si>
  <si>
    <t>Резерв финансовых и материальных ресурсов для ликвидации чрезвычайных ситуаций</t>
  </si>
  <si>
    <t>Проведение государственных праздников и дат</t>
  </si>
  <si>
    <t>0920301</t>
  </si>
  <si>
    <t>0920302</t>
  </si>
  <si>
    <t>Исполнение судебных актов</t>
  </si>
  <si>
    <t>0920303</t>
  </si>
  <si>
    <t>0920304</t>
  </si>
  <si>
    <t>2</t>
  </si>
  <si>
    <t>3</t>
  </si>
  <si>
    <t>4</t>
  </si>
  <si>
    <t>1</t>
  </si>
  <si>
    <t>5</t>
  </si>
  <si>
    <t>6</t>
  </si>
  <si>
    <t>ГРБС</t>
  </si>
  <si>
    <t xml:space="preserve"> АДМИНИСТРАЦИЯ ОКРУГА МУРОМ </t>
  </si>
  <si>
    <t>703</t>
  </si>
  <si>
    <t>СОВЕТ НАРОДНЫХ ДЕПУТАТОВ ОКРУГА МУРОМ</t>
  </si>
  <si>
    <t>730</t>
  </si>
  <si>
    <t>0000</t>
  </si>
  <si>
    <t>УПРАВЛЕНИЕ ЖИЛИЩНО-КОММУНАЛЬНОГО ХОЗЯЙСТВА АДМИНИСТРАЦИИ ОКРУГА МУРОМ</t>
  </si>
  <si>
    <t>732</t>
  </si>
  <si>
    <t>Реконструкция здания роддома по ул. Пролетарская, д.3 под жилой дом</t>
  </si>
  <si>
    <t>УПРАВЛЕНИЕ ЗДРАВООХРАНЕНИЯ АДМИНИСТРАЦИИ ОКРУГА МУРОМ ВЛАДИМИРСКОЙ ОБЛАСТИ</t>
  </si>
  <si>
    <t>755</t>
  </si>
  <si>
    <t>УПРАВЛЕНИЕ КУЛЬТУРЫ АДМИНИСТРАЦИИ ОКРУГА МУРОМ ВЛАДИМИРСКОЙ ОБЛАСТИ</t>
  </si>
  <si>
    <t>758</t>
  </si>
  <si>
    <t>КОМИТЕТ ПО УПРАВЛЕНИЮ МУНИЦИПАЛЬНЫМ ИМУЩЕСТВОМ АДМИНИСТРАЦИИ ОКРУГА МУРОМ</t>
  </si>
  <si>
    <t>766</t>
  </si>
  <si>
    <t>КОМИТЕТ ПО ФИЗИЧЕСКОЙ КУЛЬТУРЕ И СПОРТУ АДМИНИСТРАЦИИ ОКРУГА МУРОМ</t>
  </si>
  <si>
    <t>767</t>
  </si>
  <si>
    <t>УПРАВЛЕНИЕ  ОБРАЗОВАНИЯ АДМИНИСТРАЦИИ ОКРУГА МУРОМ</t>
  </si>
  <si>
    <t>773</t>
  </si>
  <si>
    <t>000000</t>
  </si>
  <si>
    <t>КОМИТЕТ ПО ДЕЛАМ  МОЛОДЕЖИ АДМИНИСТРАЦИИ ОКРУГА МУРОМ</t>
  </si>
  <si>
    <t>791</t>
  </si>
  <si>
    <t>ФИНАНСОВОЕ УПРАВЛЕНИЕ АДМИНИСТРАЦИИ ОКРУГА МУРОМ</t>
  </si>
  <si>
    <t>792</t>
  </si>
  <si>
    <t>ВСЕГО РАСХОДОВ:</t>
  </si>
  <si>
    <t>Иные общегосударственные функции</t>
  </si>
  <si>
    <t>Долгосрочная целевая инвестиционная программа округа Муром на 2011-2013 годы</t>
  </si>
  <si>
    <t>Долгосрочная целевая программа "Модернизация объектов коммунальной инфраструктуры округа Муром на 2011-2013 годы"</t>
  </si>
  <si>
    <t>Обеспечение мероприятий по долгосрочной целевой программе "Реконструкция и капитальный ремонт жилищного фонда округа Муром на 2011-2013 годы"</t>
  </si>
  <si>
    <t>Долгосрочная целевая программа по приведению в нормативное состояние улично-дорожной сети и объектов благоустройства в округе Муром на 2011-2013 годы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</si>
  <si>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2011-2013 годы"</t>
  </si>
  <si>
    <t>Долгосрочная целевая программа округа Муром "Социальное жилье на 2011-2013 годы"</t>
  </si>
  <si>
    <t>Долгосрочная целевая программа "Комплексные меры профилактики правонарушений в округе Муром на 2011-2014 годы"</t>
  </si>
  <si>
    <t>Долгосрочная целевая программа по обеспечению безопасности дорожного движения в округе Муром на 2011-2014 годы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</si>
  <si>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2011-2014 годы"</t>
  </si>
  <si>
    <t>Долгосрочная целевая программа содействия развитию малого и среднего предпринимательства в округе Муром на 2011-2013 годы</t>
  </si>
  <si>
    <t>Долгосрочная целевая программа "Неотложные меры борьбы с туберкулезом в округе Муром на 2011-2013 годы"</t>
  </si>
  <si>
    <t>Ведомственная целевая программа "Развитие образования округа Муром на 2011-2013 годы"</t>
  </si>
  <si>
    <t>Ведомственная целевая программа "Развитие здравоохранения округа Муром на 2011-2013годы"</t>
  </si>
  <si>
    <t>Ведомственная целевая Программа сохранения и развития культуры округа Муром на 2011-2013 годы</t>
  </si>
  <si>
    <t>Ведомственная целевая программа "Развитие физической культуры и спорта в округе Муром на 2011-2013 годы"</t>
  </si>
  <si>
    <t>Ведомственная целевая программа реализации молодежной политики в округе Муром на 2011-2013 годы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</si>
  <si>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2011-2013 годы"</t>
  </si>
  <si>
    <t xml:space="preserve">Другие вопросы в области культуры, кинематографии </t>
  </si>
  <si>
    <t>Другие вопросы в области здравоохранения</t>
  </si>
  <si>
    <t>Мероприятия по  поддержке и развитию культуры, искусства, кинематографии</t>
  </si>
  <si>
    <t>Мероприятия в области спорта и физической культуры</t>
  </si>
  <si>
    <t>067</t>
  </si>
  <si>
    <t>Мероприятия в области здравоохранения</t>
  </si>
  <si>
    <t>Субсидии некоммерческим организациям за счет субсидии из областного бюджета</t>
  </si>
  <si>
    <t>Субсидии некоммерческим организациям за счет субвенции из областного бюджета</t>
  </si>
  <si>
    <t>902</t>
  </si>
  <si>
    <t>Оздоровление детей</t>
  </si>
  <si>
    <t>Выполнение функций бюджетными учреждениями за счет субсидии из областного бюджета на организацию отдыха детей в каникулярное время</t>
  </si>
  <si>
    <t>Субсидии юридическим лицам за счет субсидии из областного бюджета на организацию отдыха детей в каникулярное время</t>
  </si>
  <si>
    <t>Субсидии некоммерческим организациям за счет субсидии из областного бюджета на организацию отдыха детей в каникулярное время</t>
  </si>
  <si>
    <t>Государственная поддержка средств массовой информации</t>
  </si>
  <si>
    <t>ТЕРРИТОРИАЛЬНАЯ ИЗБИРАТЕЛЬНАЯ КОМИССИЯ ОКРУГА МУРОМ ВЛАДИМИРСКОЙ ОБЛАСТИ</t>
  </si>
  <si>
    <t>Организация питания учащихся 1-4 классов муниципальных образовательных учреждений по ведомственной целевой программе "Развитие образования округа Муром на 2011-2013 годы"</t>
  </si>
  <si>
    <t>7951401</t>
  </si>
  <si>
    <t>Осуществление денежных выплат водителям автотранспорта МУЗ «Муромская станция скорой медицинской помощи» по ведомственной целевой программе "Развитие здравоохранения округа Муром на 2011-2013 годы"</t>
  </si>
  <si>
    <t>7951501</t>
  </si>
  <si>
    <t>5221801</t>
  </si>
  <si>
    <t>Субсидии на приобретение жилья за счет субсидии из областного бюджета</t>
  </si>
  <si>
    <t>Федеральные целевые программы</t>
  </si>
  <si>
    <t xml:space="preserve">Федеральная целевая программа "Жилище" на 2002-2010 годы </t>
  </si>
  <si>
    <t>1040000</t>
  </si>
  <si>
    <t>1000000</t>
  </si>
  <si>
    <t xml:space="preserve">Подпрограмма "Обеспечение жильем молодых семей" </t>
  </si>
  <si>
    <t>1040200</t>
  </si>
  <si>
    <t>Субсидии на приобретение жилья за счет остатка субсидии 2010 года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</si>
  <si>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</si>
  <si>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</si>
  <si>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Реконструкция здания роддома по ул. Пролетарская, д.3 под жилой дом за счет субсидии из областного бюджета</t>
  </si>
  <si>
    <t>5224402</t>
  </si>
  <si>
    <t>Инвестиции по долгосрочной целевой программе "Жилище" на 2011-2015 годы", подпрограмме "Социальное жилье на 2011-2015 годы"</t>
  </si>
  <si>
    <t>Общеэкономические вопросы</t>
  </si>
  <si>
    <t>0401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</si>
  <si>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</si>
  <si>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 xml:space="preserve">Выполнение функций бюджетными учреждениями за счет иных межбюджетных трансфертов из областного бюджета </t>
  </si>
  <si>
    <t>Реализация областной Программы дополнительных мероприятий по снижению напряженности на рынке труда Владимирской области в 2011 году</t>
  </si>
  <si>
    <t>5100300</t>
  </si>
  <si>
    <t>5224901</t>
  </si>
  <si>
    <t>Реализация государственной политики занятости населения</t>
  </si>
  <si>
    <t>5100000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</si>
  <si>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</si>
  <si>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Мероприятия по долгосрочной целевой программе "Развитие сельского хозяйства Владимирской области на 2009-2012 годы"(возмещение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годах, на срок до 8 лет)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</si>
  <si>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</si>
  <si>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</si>
  <si>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>0980101</t>
  </si>
  <si>
    <t xml:space="preserve">Обеспечение мероприятий по  областной адресной программе "Капитальный ремонт многоквартирных домов во Владимирской области в 2011 году" за счет средств государственной корпорации "Фонд содействия реформированию жилищно-коммунального хозяйства" </t>
  </si>
  <si>
    <t>Субсидии юридическим лицам за счет субсидии из областного бюджета</t>
  </si>
  <si>
    <t>Обеспечение мероприятий по областной адресной программе "Капитальный ремонт многоквартирных домов во Владимирской области в 2011 году"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</si>
  <si>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</si>
  <si>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</si>
  <si>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</si>
  <si>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</si>
  <si>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0960101</t>
  </si>
  <si>
    <t>Расходы в рамках программы "Модернизация здравоохранения Владимирской области на 2011-2012 годы" в части укрепления материально-технической базы медицинских учреждений</t>
  </si>
  <si>
    <t>1008811</t>
  </si>
  <si>
    <t>Приобретение жилья гражданами, уволенными с военной службы (службы), и приравненными к ним лицами</t>
  </si>
  <si>
    <t xml:space="preserve">Федеральная целевая программа "Жилище" на 2011-2015 годы </t>
  </si>
  <si>
    <t>1008800</t>
  </si>
  <si>
    <t>Долгосрочная целевая программа "Обеспечение жильем молодых семей округа Муром на 2011-2015 годы"</t>
  </si>
  <si>
    <t>Выполнение функций бюджетными учреждениями за счет иных межбюджетных трансфертов из областного бюджета на реализацию областной Программы дополнительных мероприятий по снижению напряженности на рынке труда Владимирской области в 2011 году</t>
  </si>
  <si>
    <t>Реализация решения Совета народных депутатов от 23.11.2010 № 1153 "Об утверждении положения "О выплате денежной компенсации членам домовых и уличных комитетов" в новой редакции"</t>
  </si>
  <si>
    <t>0980102</t>
  </si>
  <si>
    <t>Выполнение функций органами местного самоуправлениям за счет остатка субсидии прошлых лет</t>
  </si>
  <si>
    <t>Обеспечение мероприятий по переселению граждан из аварийного жилищного фонда за счет средств областного бюджета</t>
  </si>
  <si>
    <t>Модернизация региональной системы общего образования по долгосрочной целевой Программе развития образования Владимирской области на 2009-2012 годы</t>
  </si>
  <si>
    <t>4362101</t>
  </si>
  <si>
    <t>Поощрение лучших учителей по долгосрочной целевой Программе развития образования Владимирской области на 2009-2012 годы</t>
  </si>
  <si>
    <t>5201101</t>
  </si>
  <si>
    <t xml:space="preserve">Выполнение функций бюджетными учреждениями за счет межбюджетных трансфертов из областного бюджета </t>
  </si>
  <si>
    <t>2025800</t>
  </si>
  <si>
    <t>Военный персонал</t>
  </si>
  <si>
    <t xml:space="preserve">Обеспечение мероприятий по переселению граждан из аварийного жилищного фонда за счет средств государственной корпорации "Фонд содействия реформированию жилищно-коммунального хозяйства" </t>
  </si>
  <si>
    <t>Мероприятия в сфере образования за счет межбюджетных трансфертов из областного бюджета на реализацию проектов-лауреатов областного конкурса добровольческих проектов "Важное дело" в 2011 году</t>
  </si>
  <si>
    <t>1008820</t>
  </si>
  <si>
    <t>Мероприятия по долгосрочной областной целевой программе "Жилище" на 2011-2015 годы", подпрограмме "Обеспечение жильем молодых семей Владимирской области на 2011-2015 годы"</t>
  </si>
  <si>
    <t>Мероприятия по долгосрочной целевой программе "Улучшение демографической ситуации во Владимирской области на 2009-2012 годы"</t>
  </si>
  <si>
    <t xml:space="preserve"> Организация питания обучающихся, воспитанников 1-4 классов образовательных организаций, реализующих основные общеобразовательные программы, по долгосрочной целевой программе "Улучшение демографической ситуации во Владимирской области на 2009-2012 годы"</t>
  </si>
  <si>
    <t>4200100</t>
  </si>
  <si>
    <t>Реализация комплексных программ поддержки развития дошкольных учреждений в субъектах Российской Федерации</t>
  </si>
  <si>
    <t>0960201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</si>
  <si>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</si>
  <si>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0960000</t>
  </si>
  <si>
    <t>Расходы в рамках программы "Модернизация здравоохранения Владимирской области на 2011-2012 годы"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</si>
  <si>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7951502</t>
  </si>
  <si>
    <t>Укрепление материально-технической базы муниципальных учреждений здравоохранения по ведомственной целевой программе "Развитие здравоохранения округа Муром на 2011-2013годы"</t>
  </si>
  <si>
    <t>Выполнение функций органами местного самоуправления за счет субсидии из областного бюджета</t>
  </si>
  <si>
    <t>5223701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</si>
  <si>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Владимирской области на 2010-2012 годы"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</si>
  <si>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</si>
  <si>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</si>
  <si>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Бюджетные инвестиции за счет иных межбюджетных трансфертов из областного бюджета </t>
  </si>
  <si>
    <t xml:space="preserve">Выполнение функций органами местного самоуправления за счет иных межбюджетных трансфертов из областного бюджета </t>
  </si>
  <si>
    <t>Реализация региональных программ повышения эффективности бюджетных расходов</t>
  </si>
  <si>
    <t>5202400</t>
  </si>
  <si>
    <t>Выделение грантов по результатам деятельности органов местного самоуправления в рамках программы повышения эффективности бюджетных расходов</t>
  </si>
  <si>
    <t>5202404</t>
  </si>
  <si>
    <t>Исполнено за год</t>
  </si>
  <si>
    <t>% исполнения</t>
  </si>
  <si>
    <t>7</t>
  </si>
  <si>
    <t>8</t>
  </si>
  <si>
    <t xml:space="preserve">  к    Решению   Совета народных депутатов</t>
  </si>
  <si>
    <t xml:space="preserve">               от ___________  N ________ </t>
  </si>
  <si>
    <t>Отчет об исполнении бюджета округа Муром по ведомственной структуре расходов  за 2011 год</t>
  </si>
  <si>
    <t xml:space="preserve">                  Приложение № 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</si>
</sst>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#,##0.000000"/>
  </numFmts>
  <fonts count="3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.5"/>
      <name val="Times New Roman"/>
      <family val="1"/>
    </font>
    <font>
      <sz val="10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1" fillId="0" borderId="0" xfId="0" applyNumberFormat="1" applyFont="1" applyFill="1" applyAlignment="1">
      <alignment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183" fontId="1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59.25390625" style="2" customWidth="1"/>
    <col min="2" max="2" width="4.75390625" style="43" customWidth="1"/>
    <col min="3" max="3" width="4.75390625" style="4" customWidth="1"/>
    <col min="4" max="4" width="8.625" style="4" customWidth="1"/>
    <col min="5" max="5" width="5.125" style="4" customWidth="1"/>
    <col min="6" max="6" width="17.00390625" style="68" customWidth="1"/>
    <col min="7" max="7" width="17.00390625" style="3" customWidth="1"/>
    <col min="8" max="8" width="11.375" style="6" customWidth="1"/>
    <col min="9" max="10" width="9.125" style="5" customWidth="1"/>
    <col min="11" max="16384" width="9.125" style="3" customWidth="1"/>
  </cols>
  <sheetData>
    <row r="1" spans="1:9" ht="15">
      <c r="A1" s="94" t="s">
        <v>525</v>
      </c>
      <c r="B1" s="94"/>
      <c r="C1" s="94"/>
      <c r="D1" s="94"/>
      <c r="E1" s="94"/>
      <c r="F1" s="94"/>
      <c r="G1" s="94"/>
      <c r="H1" s="94"/>
      <c r="I1" s="71"/>
    </row>
    <row r="2" spans="1:9" ht="15">
      <c r="A2" s="94" t="s">
        <v>522</v>
      </c>
      <c r="B2" s="94"/>
      <c r="C2" s="94"/>
      <c r="D2" s="94"/>
      <c r="E2" s="94"/>
      <c r="F2" s="94"/>
      <c r="G2" s="94"/>
      <c r="H2" s="94"/>
      <c r="I2" s="71"/>
    </row>
    <row r="3" spans="1:9" ht="15">
      <c r="A3" s="94" t="s">
        <v>523</v>
      </c>
      <c r="B3" s="94"/>
      <c r="C3" s="94"/>
      <c r="D3" s="94"/>
      <c r="E3" s="94"/>
      <c r="F3" s="94"/>
      <c r="G3" s="94"/>
      <c r="H3" s="94"/>
      <c r="I3" s="71"/>
    </row>
    <row r="4" spans="1:9" ht="15">
      <c r="A4" s="71"/>
      <c r="B4" s="72"/>
      <c r="C4" s="73"/>
      <c r="D4" s="73"/>
      <c r="E4" s="73"/>
      <c r="F4" s="73"/>
      <c r="G4" s="74"/>
      <c r="H4" s="75"/>
      <c r="I4" s="75"/>
    </row>
    <row r="5" spans="1:9" ht="15.75" customHeight="1">
      <c r="A5" s="95" t="s">
        <v>524</v>
      </c>
      <c r="B5" s="95"/>
      <c r="C5" s="95"/>
      <c r="D5" s="95"/>
      <c r="E5" s="95"/>
      <c r="F5" s="95"/>
      <c r="G5" s="95"/>
      <c r="H5" s="95"/>
      <c r="I5" s="76"/>
    </row>
    <row r="6" spans="1:9" ht="15.75" customHeight="1">
      <c r="A6" s="77"/>
      <c r="B6" s="77"/>
      <c r="C6" s="77"/>
      <c r="D6" s="77"/>
      <c r="E6" s="77"/>
      <c r="F6" s="77"/>
      <c r="G6" s="78"/>
      <c r="H6" s="78"/>
      <c r="I6" s="76"/>
    </row>
    <row r="7" spans="1:8" ht="15">
      <c r="A7" s="87" t="s">
        <v>4</v>
      </c>
      <c r="B7" s="91" t="s">
        <v>377</v>
      </c>
      <c r="C7" s="89" t="s">
        <v>90</v>
      </c>
      <c r="D7" s="89" t="s">
        <v>50</v>
      </c>
      <c r="E7" s="89" t="s">
        <v>51</v>
      </c>
      <c r="F7" s="85" t="s">
        <v>338</v>
      </c>
      <c r="G7" s="84" t="s">
        <v>518</v>
      </c>
      <c r="H7" s="84" t="s">
        <v>519</v>
      </c>
    </row>
    <row r="8" spans="1:8" ht="15">
      <c r="A8" s="88"/>
      <c r="B8" s="92"/>
      <c r="C8" s="90"/>
      <c r="D8" s="90"/>
      <c r="E8" s="90"/>
      <c r="F8" s="86"/>
      <c r="G8" s="84"/>
      <c r="H8" s="84"/>
    </row>
    <row r="9" spans="1:8" ht="25.5" customHeight="1">
      <c r="A9" s="88"/>
      <c r="B9" s="93"/>
      <c r="C9" s="90"/>
      <c r="D9" s="90"/>
      <c r="E9" s="90"/>
      <c r="F9" s="86"/>
      <c r="G9" s="84"/>
      <c r="H9" s="84"/>
    </row>
    <row r="10" spans="1:8" ht="15">
      <c r="A10" s="12" t="s">
        <v>374</v>
      </c>
      <c r="B10" s="12" t="s">
        <v>371</v>
      </c>
      <c r="C10" s="12" t="s">
        <v>372</v>
      </c>
      <c r="D10" s="12" t="s">
        <v>373</v>
      </c>
      <c r="E10" s="12" t="s">
        <v>375</v>
      </c>
      <c r="F10" s="59" t="s">
        <v>376</v>
      </c>
      <c r="G10" s="59" t="s">
        <v>520</v>
      </c>
      <c r="H10" s="59" t="s">
        <v>521</v>
      </c>
    </row>
    <row r="11" spans="1:8" ht="25.5">
      <c r="A11" s="40" t="s">
        <v>378</v>
      </c>
      <c r="B11" s="42" t="s">
        <v>379</v>
      </c>
      <c r="C11" s="42" t="s">
        <v>382</v>
      </c>
      <c r="D11" s="42" t="s">
        <v>52</v>
      </c>
      <c r="E11" s="42" t="s">
        <v>53</v>
      </c>
      <c r="F11" s="60">
        <f>F12+F57+F67+F87+F92+F105+F142</f>
        <v>126940.11000000002</v>
      </c>
      <c r="G11" s="82">
        <f>G12+G57+G67+G87+G92+G105+G142</f>
        <v>114259.29688000001</v>
      </c>
      <c r="H11" s="70">
        <f>IF(F11=0,0,G11/F11*100)</f>
        <v>90.01039693442836</v>
      </c>
    </row>
    <row r="12" spans="1:8" ht="15">
      <c r="A12" s="9" t="s">
        <v>5</v>
      </c>
      <c r="B12" s="44">
        <v>703</v>
      </c>
      <c r="C12" s="13" t="s">
        <v>8</v>
      </c>
      <c r="D12" s="13" t="s">
        <v>52</v>
      </c>
      <c r="E12" s="13" t="s">
        <v>53</v>
      </c>
      <c r="F12" s="61">
        <f>F13+F19+F34+F30</f>
        <v>65372.448</v>
      </c>
      <c r="G12" s="61">
        <f>G13+G19+G34+G30</f>
        <v>64052.8859</v>
      </c>
      <c r="H12" s="70">
        <f aca="true" t="shared" si="0" ref="H12:H75">IF(F12=0,0,G12/F12*100)</f>
        <v>97.98147057304631</v>
      </c>
    </row>
    <row r="13" spans="1:8" ht="45">
      <c r="A13" s="14" t="s">
        <v>112</v>
      </c>
      <c r="B13" s="44">
        <v>703</v>
      </c>
      <c r="C13" s="8" t="s">
        <v>9</v>
      </c>
      <c r="D13" s="8" t="s">
        <v>52</v>
      </c>
      <c r="E13" s="8" t="s">
        <v>53</v>
      </c>
      <c r="F13" s="62">
        <f>F14</f>
        <v>2065.64196</v>
      </c>
      <c r="G13" s="62">
        <f>G14</f>
        <v>2039.90634</v>
      </c>
      <c r="H13" s="70">
        <f t="shared" si="0"/>
        <v>98.75411032026092</v>
      </c>
    </row>
    <row r="14" spans="1:8" ht="60">
      <c r="A14" s="15" t="s">
        <v>113</v>
      </c>
      <c r="B14" s="44">
        <v>703</v>
      </c>
      <c r="C14" s="8" t="s">
        <v>9</v>
      </c>
      <c r="D14" s="8" t="s">
        <v>114</v>
      </c>
      <c r="E14" s="8" t="s">
        <v>53</v>
      </c>
      <c r="F14" s="62">
        <f>F15+F17</f>
        <v>2065.64196</v>
      </c>
      <c r="G14" s="62">
        <f>G15+G17</f>
        <v>2039.90634</v>
      </c>
      <c r="H14" s="70">
        <f t="shared" si="0"/>
        <v>98.75411032026092</v>
      </c>
    </row>
    <row r="15" spans="1:8" ht="15">
      <c r="A15" s="16" t="s">
        <v>99</v>
      </c>
      <c r="B15" s="44">
        <v>703</v>
      </c>
      <c r="C15" s="8" t="s">
        <v>9</v>
      </c>
      <c r="D15" s="8" t="s">
        <v>115</v>
      </c>
      <c r="E15" s="8" t="s">
        <v>53</v>
      </c>
      <c r="F15" s="62">
        <f>F16</f>
        <v>1339.23955</v>
      </c>
      <c r="G15" s="62">
        <f>G16</f>
        <v>1313.50393</v>
      </c>
      <c r="H15" s="70">
        <f t="shared" si="0"/>
        <v>98.07834080168854</v>
      </c>
    </row>
    <row r="16" spans="1:8" ht="15">
      <c r="A16" s="17" t="s">
        <v>116</v>
      </c>
      <c r="B16" s="44">
        <v>703</v>
      </c>
      <c r="C16" s="8" t="s">
        <v>9</v>
      </c>
      <c r="D16" s="8" t="s">
        <v>115</v>
      </c>
      <c r="E16" s="8" t="s">
        <v>117</v>
      </c>
      <c r="F16" s="62">
        <f>1058+235+49-2.76045</f>
        <v>1339.23955</v>
      </c>
      <c r="G16" s="62">
        <v>1313.50393</v>
      </c>
      <c r="H16" s="70">
        <f t="shared" si="0"/>
        <v>98.07834080168854</v>
      </c>
    </row>
    <row r="17" spans="1:8" ht="15">
      <c r="A17" s="16" t="s">
        <v>362</v>
      </c>
      <c r="B17" s="44">
        <v>703</v>
      </c>
      <c r="C17" s="8" t="s">
        <v>9</v>
      </c>
      <c r="D17" s="8" t="s">
        <v>361</v>
      </c>
      <c r="E17" s="8" t="s">
        <v>53</v>
      </c>
      <c r="F17" s="62">
        <f>F18</f>
        <v>726.4024099999999</v>
      </c>
      <c r="G17" s="62">
        <f>G18</f>
        <v>726.40241</v>
      </c>
      <c r="H17" s="70">
        <f t="shared" si="0"/>
        <v>100.00000000000003</v>
      </c>
    </row>
    <row r="18" spans="1:8" ht="15">
      <c r="A18" s="17" t="s">
        <v>116</v>
      </c>
      <c r="B18" s="44">
        <v>703</v>
      </c>
      <c r="C18" s="8" t="s">
        <v>9</v>
      </c>
      <c r="D18" s="8" t="s">
        <v>361</v>
      </c>
      <c r="E18" s="8" t="s">
        <v>117</v>
      </c>
      <c r="F18" s="62">
        <f>837.6+6+173.04571+122.42921-301.47492-90.49845-20.69914</f>
        <v>726.4024099999999</v>
      </c>
      <c r="G18" s="62">
        <v>726.40241</v>
      </c>
      <c r="H18" s="70">
        <f t="shared" si="0"/>
        <v>100.00000000000003</v>
      </c>
    </row>
    <row r="19" spans="1:8" ht="60">
      <c r="A19" s="14" t="s">
        <v>193</v>
      </c>
      <c r="B19" s="44">
        <v>703</v>
      </c>
      <c r="C19" s="8" t="s">
        <v>11</v>
      </c>
      <c r="D19" s="8" t="s">
        <v>52</v>
      </c>
      <c r="E19" s="8" t="s">
        <v>53</v>
      </c>
      <c r="F19" s="62">
        <f>F25+F20</f>
        <v>28599.610469999996</v>
      </c>
      <c r="G19" s="62">
        <f>G25+G20</f>
        <v>28475.08222</v>
      </c>
      <c r="H19" s="70">
        <f t="shared" si="0"/>
        <v>99.5645806080799</v>
      </c>
    </row>
    <row r="20" spans="1:8" ht="30">
      <c r="A20" s="15" t="s">
        <v>54</v>
      </c>
      <c r="B20" s="44">
        <v>703</v>
      </c>
      <c r="C20" s="8" t="s">
        <v>11</v>
      </c>
      <c r="D20" s="8" t="s">
        <v>55</v>
      </c>
      <c r="E20" s="8" t="s">
        <v>53</v>
      </c>
      <c r="F20" s="62">
        <f>F21+F23</f>
        <v>1309</v>
      </c>
      <c r="G20" s="62">
        <f>G21+G23</f>
        <v>1309</v>
      </c>
      <c r="H20" s="70">
        <f t="shared" si="0"/>
        <v>100</v>
      </c>
    </row>
    <row r="21" spans="1:8" ht="28.5">
      <c r="A21" s="18" t="s">
        <v>206</v>
      </c>
      <c r="B21" s="44">
        <v>703</v>
      </c>
      <c r="C21" s="8" t="s">
        <v>11</v>
      </c>
      <c r="D21" s="8" t="s">
        <v>202</v>
      </c>
      <c r="E21" s="8" t="s">
        <v>53</v>
      </c>
      <c r="F21" s="62">
        <f>F22</f>
        <v>609</v>
      </c>
      <c r="G21" s="62">
        <f>G22</f>
        <v>609</v>
      </c>
      <c r="H21" s="70">
        <f t="shared" si="0"/>
        <v>100</v>
      </c>
    </row>
    <row r="22" spans="1:8" ht="30">
      <c r="A22" s="17" t="s">
        <v>204</v>
      </c>
      <c r="B22" s="44">
        <v>703</v>
      </c>
      <c r="C22" s="8" t="s">
        <v>11</v>
      </c>
      <c r="D22" s="8" t="s">
        <v>202</v>
      </c>
      <c r="E22" s="8" t="s">
        <v>117</v>
      </c>
      <c r="F22" s="62">
        <f>600+9</f>
        <v>609</v>
      </c>
      <c r="G22" s="62">
        <v>609</v>
      </c>
      <c r="H22" s="70">
        <f t="shared" si="0"/>
        <v>100</v>
      </c>
    </row>
    <row r="23" spans="1:8" ht="28.5">
      <c r="A23" s="18" t="s">
        <v>207</v>
      </c>
      <c r="B23" s="44">
        <v>703</v>
      </c>
      <c r="C23" s="8" t="s">
        <v>11</v>
      </c>
      <c r="D23" s="8" t="s">
        <v>201</v>
      </c>
      <c r="E23" s="8" t="s">
        <v>53</v>
      </c>
      <c r="F23" s="62">
        <f>F24</f>
        <v>700</v>
      </c>
      <c r="G23" s="62">
        <f>G24</f>
        <v>700</v>
      </c>
      <c r="H23" s="70">
        <f t="shared" si="0"/>
        <v>100</v>
      </c>
    </row>
    <row r="24" spans="1:8" ht="30">
      <c r="A24" s="17" t="s">
        <v>204</v>
      </c>
      <c r="B24" s="44">
        <v>703</v>
      </c>
      <c r="C24" s="8" t="s">
        <v>11</v>
      </c>
      <c r="D24" s="8" t="s">
        <v>201</v>
      </c>
      <c r="E24" s="8" t="s">
        <v>117</v>
      </c>
      <c r="F24" s="62">
        <f>685+15</f>
        <v>700</v>
      </c>
      <c r="G24" s="62">
        <v>700</v>
      </c>
      <c r="H24" s="70">
        <f t="shared" si="0"/>
        <v>100</v>
      </c>
    </row>
    <row r="25" spans="1:8" ht="60">
      <c r="A25" s="15" t="s">
        <v>113</v>
      </c>
      <c r="B25" s="44">
        <v>703</v>
      </c>
      <c r="C25" s="8" t="s">
        <v>11</v>
      </c>
      <c r="D25" s="8" t="s">
        <v>114</v>
      </c>
      <c r="E25" s="8" t="s">
        <v>53</v>
      </c>
      <c r="F25" s="63">
        <f>F26+F28</f>
        <v>27290.610469999996</v>
      </c>
      <c r="G25" s="63">
        <f>G26+G28</f>
        <v>27166.08222</v>
      </c>
      <c r="H25" s="70">
        <f t="shared" si="0"/>
        <v>99.54369562331013</v>
      </c>
    </row>
    <row r="26" spans="1:8" ht="15">
      <c r="A26" s="16" t="s">
        <v>84</v>
      </c>
      <c r="B26" s="44">
        <v>703</v>
      </c>
      <c r="C26" s="8" t="s">
        <v>11</v>
      </c>
      <c r="D26" s="8" t="s">
        <v>119</v>
      </c>
      <c r="E26" s="8" t="s">
        <v>53</v>
      </c>
      <c r="F26" s="62">
        <f>F27</f>
        <v>26183.872559999996</v>
      </c>
      <c r="G26" s="62">
        <f>G27</f>
        <v>26059.34431</v>
      </c>
      <c r="H26" s="70">
        <f t="shared" si="0"/>
        <v>99.52440858503783</v>
      </c>
    </row>
    <row r="27" spans="1:8" ht="15">
      <c r="A27" s="17" t="s">
        <v>116</v>
      </c>
      <c r="B27" s="44">
        <v>703</v>
      </c>
      <c r="C27" s="8" t="s">
        <v>11</v>
      </c>
      <c r="D27" s="8" t="s">
        <v>119</v>
      </c>
      <c r="E27" s="8" t="s">
        <v>117</v>
      </c>
      <c r="F27" s="62">
        <f>28986.4-1293+1004.8+49.1-49-6+20+6.303-439.16282-1550.7+30.0931+1.988+10.836+0.1894+17.39042+20.89876+12.75115+37.93972+18.02-90.49845-61.462+14.95115-77.50084-50.36706-322.09697-108</f>
        <v>26183.872559999996</v>
      </c>
      <c r="G27" s="62">
        <v>26059.34431</v>
      </c>
      <c r="H27" s="70">
        <f t="shared" si="0"/>
        <v>99.52440858503783</v>
      </c>
    </row>
    <row r="28" spans="1:8" ht="15">
      <c r="A28" s="16" t="s">
        <v>362</v>
      </c>
      <c r="B28" s="44">
        <v>703</v>
      </c>
      <c r="C28" s="8" t="s">
        <v>11</v>
      </c>
      <c r="D28" s="8" t="s">
        <v>361</v>
      </c>
      <c r="E28" s="8" t="s">
        <v>53</v>
      </c>
      <c r="F28" s="62">
        <f>F29</f>
        <v>1106.73791</v>
      </c>
      <c r="G28" s="62">
        <f>G29</f>
        <v>1106.73791</v>
      </c>
      <c r="H28" s="70">
        <f t="shared" si="0"/>
        <v>100</v>
      </c>
    </row>
    <row r="29" spans="1:8" ht="15">
      <c r="A29" s="17" t="s">
        <v>116</v>
      </c>
      <c r="B29" s="44">
        <v>703</v>
      </c>
      <c r="C29" s="8" t="s">
        <v>11</v>
      </c>
      <c r="D29" s="8" t="s">
        <v>361</v>
      </c>
      <c r="E29" s="8" t="s">
        <v>117</v>
      </c>
      <c r="F29" s="62">
        <f>666.33096+163.32904+96.08101+90.49845+90.49845</f>
        <v>1106.73791</v>
      </c>
      <c r="G29" s="62">
        <v>1106.73791</v>
      </c>
      <c r="H29" s="70">
        <f t="shared" si="0"/>
        <v>100</v>
      </c>
    </row>
    <row r="30" spans="1:8" ht="15">
      <c r="A30" s="55" t="s">
        <v>470</v>
      </c>
      <c r="B30" s="44">
        <v>703</v>
      </c>
      <c r="C30" s="56" t="s">
        <v>471</v>
      </c>
      <c r="D30" s="56" t="s">
        <v>52</v>
      </c>
      <c r="E30" s="56" t="s">
        <v>53</v>
      </c>
      <c r="F30" s="64">
        <f aca="true" t="shared" si="1" ref="F30:G32">F31</f>
        <v>10.923</v>
      </c>
      <c r="G30" s="64">
        <f t="shared" si="1"/>
        <v>10.923</v>
      </c>
      <c r="H30" s="70">
        <f t="shared" si="0"/>
        <v>100</v>
      </c>
    </row>
    <row r="31" spans="1:8" ht="30">
      <c r="A31" s="15" t="s">
        <v>54</v>
      </c>
      <c r="B31" s="44">
        <v>703</v>
      </c>
      <c r="C31" s="8" t="s">
        <v>471</v>
      </c>
      <c r="D31" s="8" t="s">
        <v>55</v>
      </c>
      <c r="E31" s="8" t="s">
        <v>53</v>
      </c>
      <c r="F31" s="62">
        <f t="shared" si="1"/>
        <v>10.923</v>
      </c>
      <c r="G31" s="62">
        <f t="shared" si="1"/>
        <v>10.923</v>
      </c>
      <c r="H31" s="70">
        <f t="shared" si="0"/>
        <v>100</v>
      </c>
    </row>
    <row r="32" spans="1:8" ht="42.75">
      <c r="A32" s="18" t="s">
        <v>472</v>
      </c>
      <c r="B32" s="44">
        <v>703</v>
      </c>
      <c r="C32" s="8" t="s">
        <v>471</v>
      </c>
      <c r="D32" s="8" t="s">
        <v>473</v>
      </c>
      <c r="E32" s="8" t="s">
        <v>53</v>
      </c>
      <c r="F32" s="62">
        <f t="shared" si="1"/>
        <v>10.923</v>
      </c>
      <c r="G32" s="62">
        <f t="shared" si="1"/>
        <v>10.923</v>
      </c>
      <c r="H32" s="70">
        <f t="shared" si="0"/>
        <v>100</v>
      </c>
    </row>
    <row r="33" spans="1:8" ht="30">
      <c r="A33" s="17" t="s">
        <v>204</v>
      </c>
      <c r="B33" s="44">
        <v>703</v>
      </c>
      <c r="C33" s="8" t="s">
        <v>471</v>
      </c>
      <c r="D33" s="8" t="s">
        <v>473</v>
      </c>
      <c r="E33" s="8" t="s">
        <v>117</v>
      </c>
      <c r="F33" s="62">
        <f>5.8+3.973+1.15</f>
        <v>10.923</v>
      </c>
      <c r="G33" s="62">
        <v>10.923</v>
      </c>
      <c r="H33" s="70">
        <f t="shared" si="0"/>
        <v>100</v>
      </c>
    </row>
    <row r="34" spans="1:8" ht="15">
      <c r="A34" s="14" t="s">
        <v>7</v>
      </c>
      <c r="B34" s="44">
        <v>703</v>
      </c>
      <c r="C34" s="8" t="s">
        <v>326</v>
      </c>
      <c r="D34" s="8" t="s">
        <v>52</v>
      </c>
      <c r="E34" s="8" t="s">
        <v>53</v>
      </c>
      <c r="F34" s="62">
        <f>F35+F43+F40+F51+F54</f>
        <v>34696.27257</v>
      </c>
      <c r="G34" s="62">
        <f>G35+G43+G40+G51+G54</f>
        <v>33526.97434</v>
      </c>
      <c r="H34" s="70">
        <f t="shared" si="0"/>
        <v>96.62990245525386</v>
      </c>
    </row>
    <row r="35" spans="1:8" ht="30">
      <c r="A35" s="15" t="s">
        <v>54</v>
      </c>
      <c r="B35" s="44">
        <v>703</v>
      </c>
      <c r="C35" s="8" t="s">
        <v>326</v>
      </c>
      <c r="D35" s="8" t="s">
        <v>55</v>
      </c>
      <c r="E35" s="8" t="s">
        <v>53</v>
      </c>
      <c r="F35" s="62">
        <f>F36+F38</f>
        <v>4822</v>
      </c>
      <c r="G35" s="62">
        <f>G36+G38</f>
        <v>3850.029</v>
      </c>
      <c r="H35" s="70">
        <f t="shared" si="0"/>
        <v>79.84299046038988</v>
      </c>
    </row>
    <row r="36" spans="1:8" ht="28.5">
      <c r="A36" s="16" t="s">
        <v>205</v>
      </c>
      <c r="B36" s="44">
        <v>703</v>
      </c>
      <c r="C36" s="8" t="s">
        <v>326</v>
      </c>
      <c r="D36" s="8" t="s">
        <v>127</v>
      </c>
      <c r="E36" s="8" t="s">
        <v>53</v>
      </c>
      <c r="F36" s="62">
        <f>F37</f>
        <v>3396</v>
      </c>
      <c r="G36" s="62">
        <f>G37</f>
        <v>3396</v>
      </c>
      <c r="H36" s="70">
        <f t="shared" si="0"/>
        <v>100</v>
      </c>
    </row>
    <row r="37" spans="1:8" ht="30">
      <c r="A37" s="17" t="s">
        <v>204</v>
      </c>
      <c r="B37" s="44">
        <v>703</v>
      </c>
      <c r="C37" s="8" t="s">
        <v>326</v>
      </c>
      <c r="D37" s="8" t="s">
        <v>127</v>
      </c>
      <c r="E37" s="8" t="s">
        <v>117</v>
      </c>
      <c r="F37" s="62">
        <v>3396</v>
      </c>
      <c r="G37" s="62">
        <v>3396</v>
      </c>
      <c r="H37" s="70">
        <f t="shared" si="0"/>
        <v>100</v>
      </c>
    </row>
    <row r="38" spans="1:8" ht="28.5">
      <c r="A38" s="16" t="s">
        <v>343</v>
      </c>
      <c r="B38" s="44">
        <v>703</v>
      </c>
      <c r="C38" s="8" t="s">
        <v>326</v>
      </c>
      <c r="D38" s="8" t="s">
        <v>344</v>
      </c>
      <c r="E38" s="8" t="s">
        <v>53</v>
      </c>
      <c r="F38" s="62">
        <f>F39</f>
        <v>1426</v>
      </c>
      <c r="G38" s="62">
        <f>G39</f>
        <v>454.029</v>
      </c>
      <c r="H38" s="70">
        <f t="shared" si="0"/>
        <v>31.839340813464233</v>
      </c>
    </row>
    <row r="39" spans="1:8" ht="30">
      <c r="A39" s="17" t="s">
        <v>345</v>
      </c>
      <c r="B39" s="44">
        <v>703</v>
      </c>
      <c r="C39" s="8" t="s">
        <v>326</v>
      </c>
      <c r="D39" s="8" t="s">
        <v>344</v>
      </c>
      <c r="E39" s="8" t="s">
        <v>117</v>
      </c>
      <c r="F39" s="62">
        <v>1426</v>
      </c>
      <c r="G39" s="62">
        <v>454.029</v>
      </c>
      <c r="H39" s="70">
        <f t="shared" si="0"/>
        <v>31.839340813464233</v>
      </c>
    </row>
    <row r="40" spans="1:8" ht="60">
      <c r="A40" s="15" t="s">
        <v>113</v>
      </c>
      <c r="B40" s="44">
        <v>703</v>
      </c>
      <c r="C40" s="8" t="s">
        <v>326</v>
      </c>
      <c r="D40" s="8" t="s">
        <v>114</v>
      </c>
      <c r="E40" s="8" t="s">
        <v>53</v>
      </c>
      <c r="F40" s="62">
        <f>F41</f>
        <v>14931.095080000001</v>
      </c>
      <c r="G40" s="62">
        <f>G41</f>
        <v>14924.13843</v>
      </c>
      <c r="H40" s="70">
        <f t="shared" si="0"/>
        <v>99.95340830687417</v>
      </c>
    </row>
    <row r="41" spans="1:8" ht="29.25">
      <c r="A41" s="20" t="s">
        <v>64</v>
      </c>
      <c r="B41" s="44">
        <v>703</v>
      </c>
      <c r="C41" s="8" t="s">
        <v>326</v>
      </c>
      <c r="D41" s="8" t="s">
        <v>243</v>
      </c>
      <c r="E41" s="8" t="s">
        <v>53</v>
      </c>
      <c r="F41" s="62">
        <f>F42</f>
        <v>14931.095080000001</v>
      </c>
      <c r="G41" s="62">
        <f>G42</f>
        <v>14924.13843</v>
      </c>
      <c r="H41" s="70">
        <f t="shared" si="0"/>
        <v>99.95340830687417</v>
      </c>
    </row>
    <row r="42" spans="1:8" ht="15">
      <c r="A42" s="17" t="s">
        <v>173</v>
      </c>
      <c r="B42" s="44">
        <v>703</v>
      </c>
      <c r="C42" s="8" t="s">
        <v>326</v>
      </c>
      <c r="D42" s="8" t="s">
        <v>243</v>
      </c>
      <c r="E42" s="8" t="s">
        <v>128</v>
      </c>
      <c r="F42" s="62">
        <f>13567.4+476.2+36+255.44+60.07074+76.34778+345.55656+6.08+108</f>
        <v>14931.095080000001</v>
      </c>
      <c r="G42" s="62">
        <v>14924.13843</v>
      </c>
      <c r="H42" s="70">
        <f t="shared" si="0"/>
        <v>99.95340830687417</v>
      </c>
    </row>
    <row r="43" spans="1:8" ht="30">
      <c r="A43" s="15" t="s">
        <v>57</v>
      </c>
      <c r="B43" s="44">
        <v>703</v>
      </c>
      <c r="C43" s="8" t="s">
        <v>326</v>
      </c>
      <c r="D43" s="8" t="s">
        <v>58</v>
      </c>
      <c r="E43" s="8" t="s">
        <v>53</v>
      </c>
      <c r="F43" s="62">
        <f>F44</f>
        <v>1514.65177</v>
      </c>
      <c r="G43" s="62">
        <f>G44</f>
        <v>1514.65177</v>
      </c>
      <c r="H43" s="70">
        <f t="shared" si="0"/>
        <v>100</v>
      </c>
    </row>
    <row r="44" spans="1:8" ht="15">
      <c r="A44" s="16" t="s">
        <v>96</v>
      </c>
      <c r="B44" s="44">
        <v>703</v>
      </c>
      <c r="C44" s="8" t="s">
        <v>326</v>
      </c>
      <c r="D44" s="8" t="s">
        <v>130</v>
      </c>
      <c r="E44" s="8" t="s">
        <v>53</v>
      </c>
      <c r="F44" s="62">
        <f>F45+F47+F49</f>
        <v>1514.65177</v>
      </c>
      <c r="G44" s="62">
        <f>G45+G47+G49</f>
        <v>1514.65177</v>
      </c>
      <c r="H44" s="70">
        <f t="shared" si="0"/>
        <v>100</v>
      </c>
    </row>
    <row r="45" spans="1:8" ht="15">
      <c r="A45" s="19" t="s">
        <v>365</v>
      </c>
      <c r="B45" s="44">
        <v>703</v>
      </c>
      <c r="C45" s="8" t="s">
        <v>326</v>
      </c>
      <c r="D45" s="8" t="s">
        <v>366</v>
      </c>
      <c r="E45" s="8" t="s">
        <v>53</v>
      </c>
      <c r="F45" s="62">
        <f>F46</f>
        <v>501.37399999999997</v>
      </c>
      <c r="G45" s="62">
        <f>G46</f>
        <v>501.374</v>
      </c>
      <c r="H45" s="70">
        <f t="shared" si="0"/>
        <v>100.00000000000003</v>
      </c>
    </row>
    <row r="46" spans="1:8" ht="15">
      <c r="A46" s="17" t="s">
        <v>116</v>
      </c>
      <c r="B46" s="44">
        <v>703</v>
      </c>
      <c r="C46" s="8" t="s">
        <v>326</v>
      </c>
      <c r="D46" s="8" t="s">
        <v>366</v>
      </c>
      <c r="E46" s="8" t="s">
        <v>117</v>
      </c>
      <c r="F46" s="62">
        <f>400-2.5-20-163.48919-10-17.6-3+44.55119+2.5+4.2+6.7+66+20.8+29.5+6+28.55+9+7+7+2.7+6.5+61.462+5+10.5</f>
        <v>501.37399999999997</v>
      </c>
      <c r="G46" s="62">
        <v>501.374</v>
      </c>
      <c r="H46" s="70">
        <f t="shared" si="0"/>
        <v>100.00000000000003</v>
      </c>
    </row>
    <row r="47" spans="1:8" ht="57">
      <c r="A47" s="19" t="s">
        <v>482</v>
      </c>
      <c r="B47" s="44">
        <v>703</v>
      </c>
      <c r="C47" s="8" t="s">
        <v>326</v>
      </c>
      <c r="D47" s="8" t="s">
        <v>367</v>
      </c>
      <c r="E47" s="8" t="s">
        <v>53</v>
      </c>
      <c r="F47" s="62">
        <f>F48</f>
        <v>499</v>
      </c>
      <c r="G47" s="62">
        <f>G48</f>
        <v>499</v>
      </c>
      <c r="H47" s="70">
        <f t="shared" si="0"/>
        <v>100</v>
      </c>
    </row>
    <row r="48" spans="1:8" ht="15">
      <c r="A48" s="17" t="s">
        <v>116</v>
      </c>
      <c r="B48" s="44">
        <v>703</v>
      </c>
      <c r="C48" s="8" t="s">
        <v>326</v>
      </c>
      <c r="D48" s="8" t="s">
        <v>367</v>
      </c>
      <c r="E48" s="8" t="s">
        <v>117</v>
      </c>
      <c r="F48" s="62">
        <v>499</v>
      </c>
      <c r="G48" s="62">
        <v>499</v>
      </c>
      <c r="H48" s="70">
        <f t="shared" si="0"/>
        <v>100</v>
      </c>
    </row>
    <row r="49" spans="1:8" ht="15">
      <c r="A49" s="19" t="s">
        <v>368</v>
      </c>
      <c r="B49" s="44">
        <v>703</v>
      </c>
      <c r="C49" s="8" t="s">
        <v>326</v>
      </c>
      <c r="D49" s="8" t="s">
        <v>369</v>
      </c>
      <c r="E49" s="8" t="s">
        <v>53</v>
      </c>
      <c r="F49" s="62">
        <f>F50</f>
        <v>514.27777</v>
      </c>
      <c r="G49" s="62">
        <f>G50</f>
        <v>514.27777</v>
      </c>
      <c r="H49" s="70">
        <f t="shared" si="0"/>
        <v>100</v>
      </c>
    </row>
    <row r="50" spans="1:8" ht="15">
      <c r="A50" s="17" t="s">
        <v>116</v>
      </c>
      <c r="B50" s="44">
        <v>703</v>
      </c>
      <c r="C50" s="8" t="s">
        <v>326</v>
      </c>
      <c r="D50" s="8" t="s">
        <v>369</v>
      </c>
      <c r="E50" s="8" t="s">
        <v>117</v>
      </c>
      <c r="F50" s="62">
        <f>2.5+20+163.48919+10+17.6+3+8+90+1.96925+0.36277+5+127.60656+5+9+5+0.2+10+35.55</f>
        <v>514.27777</v>
      </c>
      <c r="G50" s="62">
        <v>514.27777</v>
      </c>
      <c r="H50" s="70">
        <f t="shared" si="0"/>
        <v>100</v>
      </c>
    </row>
    <row r="51" spans="1:8" ht="30">
      <c r="A51" s="21" t="s">
        <v>244</v>
      </c>
      <c r="B51" s="44">
        <v>703</v>
      </c>
      <c r="C51" s="8" t="s">
        <v>326</v>
      </c>
      <c r="D51" s="12" t="s">
        <v>245</v>
      </c>
      <c r="E51" s="12" t="s">
        <v>53</v>
      </c>
      <c r="F51" s="65">
        <f>F52</f>
        <v>10418.467139999999</v>
      </c>
      <c r="G51" s="65">
        <f>G52</f>
        <v>10408.32643</v>
      </c>
      <c r="H51" s="70">
        <f t="shared" si="0"/>
        <v>99.90266600773671</v>
      </c>
    </row>
    <row r="52" spans="1:8" ht="29.25">
      <c r="A52" s="20" t="s">
        <v>64</v>
      </c>
      <c r="B52" s="44">
        <v>703</v>
      </c>
      <c r="C52" s="8" t="s">
        <v>326</v>
      </c>
      <c r="D52" s="12" t="s">
        <v>246</v>
      </c>
      <c r="E52" s="12" t="s">
        <v>53</v>
      </c>
      <c r="F52" s="65">
        <f>F53</f>
        <v>10418.467139999999</v>
      </c>
      <c r="G52" s="65">
        <f>G53</f>
        <v>10408.32643</v>
      </c>
      <c r="H52" s="70">
        <f t="shared" si="0"/>
        <v>99.90266600773671</v>
      </c>
    </row>
    <row r="53" spans="1:8" ht="15">
      <c r="A53" s="17" t="s">
        <v>173</v>
      </c>
      <c r="B53" s="44">
        <v>703</v>
      </c>
      <c r="C53" s="8" t="s">
        <v>326</v>
      </c>
      <c r="D53" s="12" t="s">
        <v>246</v>
      </c>
      <c r="E53" s="12" t="s">
        <v>128</v>
      </c>
      <c r="F53" s="65">
        <f>12186.8+163.1-173.04571-36-66-127.60656-222.42921-364.85604-20.8-124.63101-7-9-267.44-20.89876-15.45115-50.69809-26.02-31.39042-163.32904-66.21515-138.62172</f>
        <v>10418.467139999999</v>
      </c>
      <c r="G53" s="65">
        <v>10408.32643</v>
      </c>
      <c r="H53" s="70">
        <f t="shared" si="0"/>
        <v>99.90266600773671</v>
      </c>
    </row>
    <row r="54" spans="1:8" ht="60">
      <c r="A54" s="15" t="s">
        <v>102</v>
      </c>
      <c r="B54" s="44">
        <v>703</v>
      </c>
      <c r="C54" s="8" t="s">
        <v>326</v>
      </c>
      <c r="D54" s="8" t="s">
        <v>69</v>
      </c>
      <c r="E54" s="8" t="s">
        <v>53</v>
      </c>
      <c r="F54" s="62">
        <f>F55</f>
        <v>3010.0585800000003</v>
      </c>
      <c r="G54" s="62">
        <f>G55</f>
        <v>2829.82871</v>
      </c>
      <c r="H54" s="70">
        <f t="shared" si="0"/>
        <v>94.01241320692168</v>
      </c>
    </row>
    <row r="55" spans="1:8" ht="28.5">
      <c r="A55" s="16" t="s">
        <v>64</v>
      </c>
      <c r="B55" s="44">
        <v>703</v>
      </c>
      <c r="C55" s="8" t="s">
        <v>326</v>
      </c>
      <c r="D55" s="8" t="s">
        <v>163</v>
      </c>
      <c r="E55" s="8" t="s">
        <v>53</v>
      </c>
      <c r="F55" s="62">
        <f>F56</f>
        <v>3010.0585800000003</v>
      </c>
      <c r="G55" s="62">
        <f>G56</f>
        <v>2829.82871</v>
      </c>
      <c r="H55" s="70">
        <f t="shared" si="0"/>
        <v>94.01241320692168</v>
      </c>
    </row>
    <row r="56" spans="1:8" ht="15">
      <c r="A56" s="17" t="s">
        <v>156</v>
      </c>
      <c r="B56" s="44">
        <v>703</v>
      </c>
      <c r="C56" s="8" t="s">
        <v>326</v>
      </c>
      <c r="D56" s="8" t="s">
        <v>163</v>
      </c>
      <c r="E56" s="8" t="s">
        <v>128</v>
      </c>
      <c r="F56" s="62">
        <f>2824.2+62.6-44.55119-8-2.5-4.2-90-1.96925-0.36277-20-6.303-5-6.7+439.16282-30.0931-31.488-17.0254+12.55837+1.5+51.264+2.4301-175.975+66.591-6.08</f>
        <v>3010.0585800000003</v>
      </c>
      <c r="G56" s="62">
        <v>2829.82871</v>
      </c>
      <c r="H56" s="70">
        <f t="shared" si="0"/>
        <v>94.01241320692168</v>
      </c>
    </row>
    <row r="57" spans="1:8" ht="28.5">
      <c r="A57" s="9" t="s">
        <v>12</v>
      </c>
      <c r="B57" s="44">
        <v>703</v>
      </c>
      <c r="C57" s="13" t="s">
        <v>13</v>
      </c>
      <c r="D57" s="13" t="s">
        <v>52</v>
      </c>
      <c r="E57" s="13" t="s">
        <v>53</v>
      </c>
      <c r="F57" s="61">
        <f>F58</f>
        <v>2833</v>
      </c>
      <c r="G57" s="61">
        <f>G58</f>
        <v>2527.23538</v>
      </c>
      <c r="H57" s="70">
        <f t="shared" si="0"/>
        <v>89.20703776914931</v>
      </c>
    </row>
    <row r="58" spans="1:8" ht="15">
      <c r="A58" s="14" t="s">
        <v>104</v>
      </c>
      <c r="B58" s="44">
        <v>703</v>
      </c>
      <c r="C58" s="8" t="s">
        <v>14</v>
      </c>
      <c r="D58" s="8" t="s">
        <v>52</v>
      </c>
      <c r="E58" s="8" t="s">
        <v>53</v>
      </c>
      <c r="F58" s="62">
        <f>F59+F64</f>
        <v>2833</v>
      </c>
      <c r="G58" s="62">
        <f>G59+G64</f>
        <v>2527.23538</v>
      </c>
      <c r="H58" s="70">
        <f t="shared" si="0"/>
        <v>89.20703776914931</v>
      </c>
    </row>
    <row r="59" spans="1:8" ht="15">
      <c r="A59" s="15" t="s">
        <v>59</v>
      </c>
      <c r="B59" s="44">
        <v>703</v>
      </c>
      <c r="C59" s="8" t="s">
        <v>14</v>
      </c>
      <c r="D59" s="8" t="s">
        <v>60</v>
      </c>
      <c r="E59" s="8" t="s">
        <v>53</v>
      </c>
      <c r="F59" s="62">
        <f>F62+F60</f>
        <v>2413</v>
      </c>
      <c r="G59" s="62">
        <f>G62+G60</f>
        <v>2107.43538</v>
      </c>
      <c r="H59" s="70">
        <f t="shared" si="0"/>
        <v>87.3367335267302</v>
      </c>
    </row>
    <row r="60" spans="1:8" ht="15">
      <c r="A60" s="16" t="s">
        <v>492</v>
      </c>
      <c r="B60" s="44">
        <v>703</v>
      </c>
      <c r="C60" s="8" t="s">
        <v>14</v>
      </c>
      <c r="D60" s="8" t="s">
        <v>491</v>
      </c>
      <c r="E60" s="8" t="s">
        <v>53</v>
      </c>
      <c r="F60" s="62">
        <f>F61</f>
        <v>45</v>
      </c>
      <c r="G60" s="62">
        <f>G61</f>
        <v>45</v>
      </c>
      <c r="H60" s="70">
        <f t="shared" si="0"/>
        <v>100</v>
      </c>
    </row>
    <row r="61" spans="1:8" ht="30">
      <c r="A61" s="17" t="s">
        <v>132</v>
      </c>
      <c r="B61" s="44">
        <v>703</v>
      </c>
      <c r="C61" s="8" t="s">
        <v>14</v>
      </c>
      <c r="D61" s="8" t="s">
        <v>491</v>
      </c>
      <c r="E61" s="8" t="s">
        <v>131</v>
      </c>
      <c r="F61" s="62">
        <v>45</v>
      </c>
      <c r="G61" s="62">
        <v>45</v>
      </c>
      <c r="H61" s="70">
        <f t="shared" si="0"/>
        <v>100</v>
      </c>
    </row>
    <row r="62" spans="1:8" ht="28.5">
      <c r="A62" s="16" t="s">
        <v>133</v>
      </c>
      <c r="B62" s="44">
        <v>703</v>
      </c>
      <c r="C62" s="8" t="s">
        <v>14</v>
      </c>
      <c r="D62" s="8" t="s">
        <v>134</v>
      </c>
      <c r="E62" s="8" t="s">
        <v>53</v>
      </c>
      <c r="F62" s="62">
        <f>F63</f>
        <v>2368</v>
      </c>
      <c r="G62" s="62">
        <f>G63</f>
        <v>2062.43538</v>
      </c>
      <c r="H62" s="70">
        <f t="shared" si="0"/>
        <v>87.09608868243242</v>
      </c>
    </row>
    <row r="63" spans="1:8" ht="30">
      <c r="A63" s="17" t="s">
        <v>132</v>
      </c>
      <c r="B63" s="44">
        <v>703</v>
      </c>
      <c r="C63" s="8" t="s">
        <v>14</v>
      </c>
      <c r="D63" s="8" t="s">
        <v>134</v>
      </c>
      <c r="E63" s="8" t="s">
        <v>131</v>
      </c>
      <c r="F63" s="62">
        <f>3129-45-716</f>
        <v>2368</v>
      </c>
      <c r="G63" s="62">
        <v>2062.43538</v>
      </c>
      <c r="H63" s="70">
        <f t="shared" si="0"/>
        <v>87.09608868243242</v>
      </c>
    </row>
    <row r="64" spans="1:8" ht="15">
      <c r="A64" s="22" t="s">
        <v>233</v>
      </c>
      <c r="B64" s="44">
        <v>703</v>
      </c>
      <c r="C64" s="8" t="s">
        <v>14</v>
      </c>
      <c r="D64" s="8" t="s">
        <v>234</v>
      </c>
      <c r="E64" s="8" t="s">
        <v>53</v>
      </c>
      <c r="F64" s="62">
        <f>F65</f>
        <v>420</v>
      </c>
      <c r="G64" s="62">
        <f>G65</f>
        <v>419.8</v>
      </c>
      <c r="H64" s="70">
        <f t="shared" si="0"/>
        <v>99.95238095238096</v>
      </c>
    </row>
    <row r="65" spans="1:8" ht="42.75">
      <c r="A65" s="16" t="s">
        <v>409</v>
      </c>
      <c r="B65" s="44">
        <v>703</v>
      </c>
      <c r="C65" s="8" t="s">
        <v>14</v>
      </c>
      <c r="D65" s="8" t="s">
        <v>265</v>
      </c>
      <c r="E65" s="8" t="s">
        <v>53</v>
      </c>
      <c r="F65" s="62">
        <f>F66</f>
        <v>420</v>
      </c>
      <c r="G65" s="62">
        <f>G66</f>
        <v>419.8</v>
      </c>
      <c r="H65" s="70">
        <f t="shared" si="0"/>
        <v>99.95238095238096</v>
      </c>
    </row>
    <row r="66" spans="1:8" ht="15">
      <c r="A66" s="17" t="s">
        <v>116</v>
      </c>
      <c r="B66" s="44">
        <v>703</v>
      </c>
      <c r="C66" s="8" t="s">
        <v>14</v>
      </c>
      <c r="D66" s="8" t="s">
        <v>265</v>
      </c>
      <c r="E66" s="8" t="s">
        <v>117</v>
      </c>
      <c r="F66" s="62">
        <v>420</v>
      </c>
      <c r="G66" s="62">
        <v>419.8</v>
      </c>
      <c r="H66" s="70">
        <f t="shared" si="0"/>
        <v>99.95238095238096</v>
      </c>
    </row>
    <row r="67" spans="1:8" ht="15">
      <c r="A67" s="9" t="s">
        <v>16</v>
      </c>
      <c r="B67" s="44">
        <v>703</v>
      </c>
      <c r="C67" s="13" t="s">
        <v>17</v>
      </c>
      <c r="D67" s="13" t="s">
        <v>52</v>
      </c>
      <c r="E67" s="13" t="s">
        <v>53</v>
      </c>
      <c r="F67" s="61">
        <f>F79+F68+F75</f>
        <v>1117.801</v>
      </c>
      <c r="G67" s="61">
        <f>G79+G68+G75</f>
        <v>1117.801</v>
      </c>
      <c r="H67" s="70">
        <f t="shared" si="0"/>
        <v>100</v>
      </c>
    </row>
    <row r="68" spans="1:8" ht="15">
      <c r="A68" s="24" t="s">
        <v>1</v>
      </c>
      <c r="B68" s="44">
        <v>703</v>
      </c>
      <c r="C68" s="25" t="s">
        <v>2</v>
      </c>
      <c r="D68" s="25" t="s">
        <v>52</v>
      </c>
      <c r="E68" s="25" t="s">
        <v>53</v>
      </c>
      <c r="F68" s="63">
        <f>F69+F72</f>
        <v>102.11</v>
      </c>
      <c r="G68" s="63">
        <f>G69+G72</f>
        <v>102.11</v>
      </c>
      <c r="H68" s="70">
        <f t="shared" si="0"/>
        <v>100</v>
      </c>
    </row>
    <row r="69" spans="1:8" ht="30">
      <c r="A69" s="22" t="s">
        <v>281</v>
      </c>
      <c r="B69" s="44">
        <v>703</v>
      </c>
      <c r="C69" s="25" t="s">
        <v>2</v>
      </c>
      <c r="D69" s="25" t="s">
        <v>282</v>
      </c>
      <c r="E69" s="25" t="s">
        <v>53</v>
      </c>
      <c r="F69" s="63">
        <f>F70</f>
        <v>97</v>
      </c>
      <c r="G69" s="63">
        <f>G70</f>
        <v>97</v>
      </c>
      <c r="H69" s="70">
        <f t="shared" si="0"/>
        <v>100</v>
      </c>
    </row>
    <row r="70" spans="1:8" ht="114">
      <c r="A70" s="16" t="s">
        <v>462</v>
      </c>
      <c r="B70" s="44">
        <v>703</v>
      </c>
      <c r="C70" s="25" t="s">
        <v>2</v>
      </c>
      <c r="D70" s="25" t="s">
        <v>283</v>
      </c>
      <c r="E70" s="25" t="s">
        <v>53</v>
      </c>
      <c r="F70" s="63">
        <f>F71</f>
        <v>97</v>
      </c>
      <c r="G70" s="63">
        <f>G71</f>
        <v>97</v>
      </c>
      <c r="H70" s="70">
        <f t="shared" si="0"/>
        <v>100</v>
      </c>
    </row>
    <row r="71" spans="1:8" ht="30">
      <c r="A71" s="26" t="s">
        <v>3</v>
      </c>
      <c r="B71" s="44">
        <v>703</v>
      </c>
      <c r="C71" s="25" t="s">
        <v>2</v>
      </c>
      <c r="D71" s="25" t="s">
        <v>283</v>
      </c>
      <c r="E71" s="25" t="s">
        <v>137</v>
      </c>
      <c r="F71" s="63">
        <f>155-25-33</f>
        <v>97</v>
      </c>
      <c r="G71" s="63">
        <v>97</v>
      </c>
      <c r="H71" s="70">
        <f t="shared" si="0"/>
        <v>100</v>
      </c>
    </row>
    <row r="72" spans="1:8" ht="15">
      <c r="A72" s="22" t="s">
        <v>235</v>
      </c>
      <c r="B72" s="44">
        <v>703</v>
      </c>
      <c r="C72" s="25" t="s">
        <v>2</v>
      </c>
      <c r="D72" s="25" t="s">
        <v>236</v>
      </c>
      <c r="E72" s="25" t="s">
        <v>53</v>
      </c>
      <c r="F72" s="63">
        <f>F73</f>
        <v>5.109999999999999</v>
      </c>
      <c r="G72" s="63">
        <f>G73</f>
        <v>5.11</v>
      </c>
      <c r="H72" s="70">
        <f t="shared" si="0"/>
        <v>100.00000000000003</v>
      </c>
    </row>
    <row r="73" spans="1:8" ht="142.5">
      <c r="A73" s="16" t="s">
        <v>463</v>
      </c>
      <c r="B73" s="44">
        <v>703</v>
      </c>
      <c r="C73" s="25" t="s">
        <v>2</v>
      </c>
      <c r="D73" s="25" t="s">
        <v>347</v>
      </c>
      <c r="E73" s="25" t="s">
        <v>53</v>
      </c>
      <c r="F73" s="63">
        <f>F74</f>
        <v>5.109999999999999</v>
      </c>
      <c r="G73" s="63">
        <f>G74</f>
        <v>5.11</v>
      </c>
      <c r="H73" s="70">
        <f t="shared" si="0"/>
        <v>100.00000000000003</v>
      </c>
    </row>
    <row r="74" spans="1:8" ht="30">
      <c r="A74" s="26" t="s">
        <v>3</v>
      </c>
      <c r="B74" s="44">
        <v>703</v>
      </c>
      <c r="C74" s="25" t="s">
        <v>2</v>
      </c>
      <c r="D74" s="25" t="s">
        <v>347</v>
      </c>
      <c r="E74" s="25" t="s">
        <v>137</v>
      </c>
      <c r="F74" s="63">
        <f>8.2-1.4-1.69</f>
        <v>5.109999999999999</v>
      </c>
      <c r="G74" s="63">
        <v>5.11</v>
      </c>
      <c r="H74" s="70">
        <f t="shared" si="0"/>
        <v>100.00000000000003</v>
      </c>
    </row>
    <row r="75" spans="1:8" ht="15">
      <c r="A75" s="14" t="s">
        <v>286</v>
      </c>
      <c r="B75" s="44">
        <v>703</v>
      </c>
      <c r="C75" s="8" t="s">
        <v>287</v>
      </c>
      <c r="D75" s="8" t="s">
        <v>52</v>
      </c>
      <c r="E75" s="8" t="s">
        <v>53</v>
      </c>
      <c r="F75" s="63">
        <f aca="true" t="shared" si="2" ref="F75:G77">F76</f>
        <v>5.691</v>
      </c>
      <c r="G75" s="63">
        <f t="shared" si="2"/>
        <v>5.691</v>
      </c>
      <c r="H75" s="70">
        <f t="shared" si="0"/>
        <v>100</v>
      </c>
    </row>
    <row r="76" spans="1:8" ht="15">
      <c r="A76" s="22" t="s">
        <v>288</v>
      </c>
      <c r="B76" s="44">
        <v>703</v>
      </c>
      <c r="C76" s="8" t="s">
        <v>287</v>
      </c>
      <c r="D76" s="8" t="s">
        <v>289</v>
      </c>
      <c r="E76" s="8" t="s">
        <v>53</v>
      </c>
      <c r="F76" s="63">
        <f t="shared" si="2"/>
        <v>5.691</v>
      </c>
      <c r="G76" s="63">
        <f t="shared" si="2"/>
        <v>5.691</v>
      </c>
      <c r="H76" s="70">
        <f aca="true" t="shared" si="3" ref="H76:H139">IF(F76=0,0,G76/F76*100)</f>
        <v>100</v>
      </c>
    </row>
    <row r="77" spans="1:8" ht="28.5">
      <c r="A77" s="16" t="s">
        <v>290</v>
      </c>
      <c r="B77" s="44">
        <v>703</v>
      </c>
      <c r="C77" s="8" t="s">
        <v>287</v>
      </c>
      <c r="D77" s="8" t="s">
        <v>291</v>
      </c>
      <c r="E77" s="8" t="s">
        <v>53</v>
      </c>
      <c r="F77" s="63">
        <f t="shared" si="2"/>
        <v>5.691</v>
      </c>
      <c r="G77" s="63">
        <f t="shared" si="2"/>
        <v>5.691</v>
      </c>
      <c r="H77" s="70">
        <f t="shared" si="3"/>
        <v>100</v>
      </c>
    </row>
    <row r="78" spans="1:8" ht="15">
      <c r="A78" s="26" t="s">
        <v>136</v>
      </c>
      <c r="B78" s="44">
        <v>703</v>
      </c>
      <c r="C78" s="8" t="s">
        <v>287</v>
      </c>
      <c r="D78" s="8" t="s">
        <v>291</v>
      </c>
      <c r="E78" s="8" t="s">
        <v>137</v>
      </c>
      <c r="F78" s="63">
        <f>10-4.309</f>
        <v>5.691</v>
      </c>
      <c r="G78" s="63">
        <v>5.691</v>
      </c>
      <c r="H78" s="70">
        <f t="shared" si="3"/>
        <v>100</v>
      </c>
    </row>
    <row r="79" spans="1:8" ht="15">
      <c r="A79" s="14" t="s">
        <v>18</v>
      </c>
      <c r="B79" s="44">
        <v>703</v>
      </c>
      <c r="C79" s="8" t="s">
        <v>141</v>
      </c>
      <c r="D79" s="8" t="s">
        <v>52</v>
      </c>
      <c r="E79" s="8" t="s">
        <v>53</v>
      </c>
      <c r="F79" s="62">
        <f>F83+F80</f>
        <v>1010</v>
      </c>
      <c r="G79" s="62">
        <f>G83+G80</f>
        <v>1010</v>
      </c>
      <c r="H79" s="70">
        <f t="shared" si="3"/>
        <v>100</v>
      </c>
    </row>
    <row r="80" spans="1:8" ht="15">
      <c r="A80" s="22" t="s">
        <v>510</v>
      </c>
      <c r="B80" s="44">
        <v>703</v>
      </c>
      <c r="C80" s="8" t="s">
        <v>141</v>
      </c>
      <c r="D80" s="69">
        <v>3450000</v>
      </c>
      <c r="E80" s="8" t="s">
        <v>53</v>
      </c>
      <c r="F80" s="62">
        <f>F81</f>
        <v>290</v>
      </c>
      <c r="G80" s="62">
        <f>G81</f>
        <v>290</v>
      </c>
      <c r="H80" s="70">
        <f t="shared" si="3"/>
        <v>100</v>
      </c>
    </row>
    <row r="81" spans="1:8" ht="42.75">
      <c r="A81" s="18" t="s">
        <v>511</v>
      </c>
      <c r="B81" s="44">
        <v>703</v>
      </c>
      <c r="C81" s="8" t="s">
        <v>141</v>
      </c>
      <c r="D81" s="69">
        <v>3450100</v>
      </c>
      <c r="E81" s="8" t="s">
        <v>53</v>
      </c>
      <c r="F81" s="62">
        <f>F82</f>
        <v>290</v>
      </c>
      <c r="G81" s="62">
        <f>G82</f>
        <v>290</v>
      </c>
      <c r="H81" s="70">
        <f t="shared" si="3"/>
        <v>100</v>
      </c>
    </row>
    <row r="82" spans="1:8" ht="30">
      <c r="A82" s="26" t="s">
        <v>468</v>
      </c>
      <c r="B82" s="44">
        <v>703</v>
      </c>
      <c r="C82" s="8" t="s">
        <v>141</v>
      </c>
      <c r="D82" s="69">
        <v>3450100</v>
      </c>
      <c r="E82" s="8" t="s">
        <v>137</v>
      </c>
      <c r="F82" s="62">
        <v>290</v>
      </c>
      <c r="G82" s="62">
        <v>290</v>
      </c>
      <c r="H82" s="70">
        <f t="shared" si="3"/>
        <v>100</v>
      </c>
    </row>
    <row r="83" spans="1:8" ht="15">
      <c r="A83" s="22" t="s">
        <v>233</v>
      </c>
      <c r="B83" s="44">
        <v>703</v>
      </c>
      <c r="C83" s="8" t="s">
        <v>141</v>
      </c>
      <c r="D83" s="8" t="s">
        <v>234</v>
      </c>
      <c r="E83" s="8" t="s">
        <v>53</v>
      </c>
      <c r="F83" s="62">
        <f>F84</f>
        <v>720</v>
      </c>
      <c r="G83" s="62">
        <f>G84</f>
        <v>720</v>
      </c>
      <c r="H83" s="70">
        <f t="shared" si="3"/>
        <v>100</v>
      </c>
    </row>
    <row r="84" spans="1:8" ht="42.75">
      <c r="A84" s="18" t="s">
        <v>412</v>
      </c>
      <c r="B84" s="44">
        <v>703</v>
      </c>
      <c r="C84" s="8" t="s">
        <v>141</v>
      </c>
      <c r="D84" s="8" t="s">
        <v>274</v>
      </c>
      <c r="E84" s="8" t="s">
        <v>53</v>
      </c>
      <c r="F84" s="62">
        <f>F85+F86</f>
        <v>720</v>
      </c>
      <c r="G84" s="62">
        <f>G85+G86</f>
        <v>720</v>
      </c>
      <c r="H84" s="70">
        <f t="shared" si="3"/>
        <v>100</v>
      </c>
    </row>
    <row r="85" spans="1:8" ht="15">
      <c r="A85" s="26" t="s">
        <v>136</v>
      </c>
      <c r="B85" s="44">
        <v>703</v>
      </c>
      <c r="C85" s="8" t="s">
        <v>141</v>
      </c>
      <c r="D85" s="8" t="s">
        <v>274</v>
      </c>
      <c r="E85" s="8" t="s">
        <v>137</v>
      </c>
      <c r="F85" s="79">
        <f>1500-500-780</f>
        <v>220</v>
      </c>
      <c r="G85" s="79">
        <v>220</v>
      </c>
      <c r="H85" s="70">
        <f t="shared" si="3"/>
        <v>100</v>
      </c>
    </row>
    <row r="86" spans="1:8" ht="15">
      <c r="A86" s="26" t="s">
        <v>303</v>
      </c>
      <c r="B86" s="44">
        <v>703</v>
      </c>
      <c r="C86" s="8" t="s">
        <v>141</v>
      </c>
      <c r="D86" s="8" t="s">
        <v>274</v>
      </c>
      <c r="E86" s="8" t="s">
        <v>304</v>
      </c>
      <c r="F86" s="62">
        <v>500</v>
      </c>
      <c r="G86" s="62">
        <v>500</v>
      </c>
      <c r="H86" s="70">
        <f t="shared" si="3"/>
        <v>100</v>
      </c>
    </row>
    <row r="87" spans="1:8" ht="15">
      <c r="A87" s="9" t="s">
        <v>19</v>
      </c>
      <c r="B87" s="44">
        <v>703</v>
      </c>
      <c r="C87" s="13" t="s">
        <v>20</v>
      </c>
      <c r="D87" s="13" t="s">
        <v>52</v>
      </c>
      <c r="E87" s="13" t="s">
        <v>53</v>
      </c>
      <c r="F87" s="61">
        <f aca="true" t="shared" si="4" ref="F87:G90">F88</f>
        <v>105</v>
      </c>
      <c r="G87" s="61">
        <f t="shared" si="4"/>
        <v>70</v>
      </c>
      <c r="H87" s="70">
        <f t="shared" si="3"/>
        <v>66.66666666666666</v>
      </c>
    </row>
    <row r="88" spans="1:8" ht="15">
      <c r="A88" s="32" t="s">
        <v>106</v>
      </c>
      <c r="B88" s="44">
        <v>703</v>
      </c>
      <c r="C88" s="8" t="s">
        <v>144</v>
      </c>
      <c r="D88" s="8" t="s">
        <v>52</v>
      </c>
      <c r="E88" s="8" t="s">
        <v>53</v>
      </c>
      <c r="F88" s="62">
        <f t="shared" si="4"/>
        <v>105</v>
      </c>
      <c r="G88" s="62">
        <f t="shared" si="4"/>
        <v>70</v>
      </c>
      <c r="H88" s="70">
        <f t="shared" si="3"/>
        <v>66.66666666666666</v>
      </c>
    </row>
    <row r="89" spans="1:8" ht="15">
      <c r="A89" s="22" t="s">
        <v>106</v>
      </c>
      <c r="B89" s="44">
        <v>703</v>
      </c>
      <c r="C89" s="8" t="s">
        <v>144</v>
      </c>
      <c r="D89" s="8" t="s">
        <v>105</v>
      </c>
      <c r="E89" s="8" t="s">
        <v>53</v>
      </c>
      <c r="F89" s="62">
        <f t="shared" si="4"/>
        <v>105</v>
      </c>
      <c r="G89" s="62">
        <f t="shared" si="4"/>
        <v>70</v>
      </c>
      <c r="H89" s="70">
        <f t="shared" si="3"/>
        <v>66.66666666666666</v>
      </c>
    </row>
    <row r="90" spans="1:8" ht="28.5">
      <c r="A90" s="16" t="s">
        <v>107</v>
      </c>
      <c r="B90" s="44">
        <v>703</v>
      </c>
      <c r="C90" s="8" t="s">
        <v>144</v>
      </c>
      <c r="D90" s="8" t="s">
        <v>149</v>
      </c>
      <c r="E90" s="8" t="s">
        <v>53</v>
      </c>
      <c r="F90" s="62">
        <f t="shared" si="4"/>
        <v>105</v>
      </c>
      <c r="G90" s="62">
        <f t="shared" si="4"/>
        <v>70</v>
      </c>
      <c r="H90" s="70">
        <f t="shared" si="3"/>
        <v>66.66666666666666</v>
      </c>
    </row>
    <row r="91" spans="1:8" ht="15">
      <c r="A91" s="26" t="s">
        <v>136</v>
      </c>
      <c r="B91" s="44">
        <v>703</v>
      </c>
      <c r="C91" s="8" t="s">
        <v>144</v>
      </c>
      <c r="D91" s="8" t="s">
        <v>149</v>
      </c>
      <c r="E91" s="8" t="s">
        <v>137</v>
      </c>
      <c r="F91" s="62">
        <v>105</v>
      </c>
      <c r="G91" s="62">
        <v>70</v>
      </c>
      <c r="H91" s="70">
        <f t="shared" si="3"/>
        <v>66.66666666666666</v>
      </c>
    </row>
    <row r="92" spans="1:8" ht="15">
      <c r="A92" s="9" t="s">
        <v>25</v>
      </c>
      <c r="B92" s="44">
        <v>703</v>
      </c>
      <c r="C92" s="13" t="s">
        <v>26</v>
      </c>
      <c r="D92" s="13" t="s">
        <v>52</v>
      </c>
      <c r="E92" s="13" t="s">
        <v>53</v>
      </c>
      <c r="F92" s="61">
        <f>F101+F97+F93</f>
        <v>1075</v>
      </c>
      <c r="G92" s="61">
        <f>G101+G97+G93</f>
        <v>1075</v>
      </c>
      <c r="H92" s="70">
        <f t="shared" si="3"/>
        <v>100</v>
      </c>
    </row>
    <row r="93" spans="1:8" ht="15">
      <c r="A93" s="14" t="s">
        <v>241</v>
      </c>
      <c r="B93" s="44">
        <v>703</v>
      </c>
      <c r="C93" s="8" t="s">
        <v>242</v>
      </c>
      <c r="D93" s="8" t="s">
        <v>52</v>
      </c>
      <c r="E93" s="8" t="s">
        <v>53</v>
      </c>
      <c r="F93" s="62">
        <f aca="true" t="shared" si="5" ref="F93:G95">F94</f>
        <v>14.4</v>
      </c>
      <c r="G93" s="62">
        <f t="shared" si="5"/>
        <v>14.4</v>
      </c>
      <c r="H93" s="70">
        <f t="shared" si="3"/>
        <v>100</v>
      </c>
    </row>
    <row r="94" spans="1:8" ht="15">
      <c r="A94" s="15" t="s">
        <v>92</v>
      </c>
      <c r="B94" s="44">
        <v>703</v>
      </c>
      <c r="C94" s="8" t="s">
        <v>242</v>
      </c>
      <c r="D94" s="8" t="s">
        <v>91</v>
      </c>
      <c r="E94" s="8" t="s">
        <v>53</v>
      </c>
      <c r="F94" s="62">
        <f t="shared" si="5"/>
        <v>14.4</v>
      </c>
      <c r="G94" s="62">
        <f t="shared" si="5"/>
        <v>14.4</v>
      </c>
      <c r="H94" s="70">
        <f t="shared" si="3"/>
        <v>100</v>
      </c>
    </row>
    <row r="95" spans="1:8" ht="15">
      <c r="A95" s="16" t="s">
        <v>61</v>
      </c>
      <c r="B95" s="44">
        <v>703</v>
      </c>
      <c r="C95" s="8" t="s">
        <v>242</v>
      </c>
      <c r="D95" s="8" t="s">
        <v>154</v>
      </c>
      <c r="E95" s="8" t="s">
        <v>53</v>
      </c>
      <c r="F95" s="62">
        <f t="shared" si="5"/>
        <v>14.4</v>
      </c>
      <c r="G95" s="62">
        <f t="shared" si="5"/>
        <v>14.4</v>
      </c>
      <c r="H95" s="70">
        <f t="shared" si="3"/>
        <v>100</v>
      </c>
    </row>
    <row r="96" spans="1:8" ht="15">
      <c r="A96" s="17" t="s">
        <v>116</v>
      </c>
      <c r="B96" s="44">
        <v>703</v>
      </c>
      <c r="C96" s="8" t="s">
        <v>242</v>
      </c>
      <c r="D96" s="8" t="s">
        <v>154</v>
      </c>
      <c r="E96" s="8" t="s">
        <v>117</v>
      </c>
      <c r="F96" s="62">
        <f>20-5.6</f>
        <v>14.4</v>
      </c>
      <c r="G96" s="62">
        <v>14.4</v>
      </c>
      <c r="H96" s="70">
        <f t="shared" si="3"/>
        <v>100</v>
      </c>
    </row>
    <row r="97" spans="1:8" ht="30">
      <c r="A97" s="14" t="s">
        <v>152</v>
      </c>
      <c r="B97" s="44">
        <v>703</v>
      </c>
      <c r="C97" s="8" t="s">
        <v>153</v>
      </c>
      <c r="D97" s="8" t="s">
        <v>52</v>
      </c>
      <c r="E97" s="8" t="s">
        <v>53</v>
      </c>
      <c r="F97" s="62">
        <f aca="true" t="shared" si="6" ref="F97:G99">F98</f>
        <v>986.6</v>
      </c>
      <c r="G97" s="62">
        <f t="shared" si="6"/>
        <v>986.6</v>
      </c>
      <c r="H97" s="70">
        <f t="shared" si="3"/>
        <v>100</v>
      </c>
    </row>
    <row r="98" spans="1:8" ht="15">
      <c r="A98" s="15" t="s">
        <v>92</v>
      </c>
      <c r="B98" s="44">
        <v>703</v>
      </c>
      <c r="C98" s="8" t="s">
        <v>153</v>
      </c>
      <c r="D98" s="8" t="s">
        <v>91</v>
      </c>
      <c r="E98" s="8" t="s">
        <v>53</v>
      </c>
      <c r="F98" s="62">
        <f t="shared" si="6"/>
        <v>986.6</v>
      </c>
      <c r="G98" s="62">
        <f t="shared" si="6"/>
        <v>986.6</v>
      </c>
      <c r="H98" s="70">
        <f t="shared" si="3"/>
        <v>100</v>
      </c>
    </row>
    <row r="99" spans="1:8" ht="15">
      <c r="A99" s="16" t="s">
        <v>61</v>
      </c>
      <c r="B99" s="44">
        <v>703</v>
      </c>
      <c r="C99" s="8" t="s">
        <v>153</v>
      </c>
      <c r="D99" s="8" t="s">
        <v>154</v>
      </c>
      <c r="E99" s="8" t="s">
        <v>53</v>
      </c>
      <c r="F99" s="62">
        <f t="shared" si="6"/>
        <v>986.6</v>
      </c>
      <c r="G99" s="62">
        <f t="shared" si="6"/>
        <v>986.6</v>
      </c>
      <c r="H99" s="70">
        <f t="shared" si="3"/>
        <v>100</v>
      </c>
    </row>
    <row r="100" spans="1:8" ht="15">
      <c r="A100" s="17" t="s">
        <v>116</v>
      </c>
      <c r="B100" s="44">
        <v>703</v>
      </c>
      <c r="C100" s="8" t="s">
        <v>153</v>
      </c>
      <c r="D100" s="8" t="s">
        <v>154</v>
      </c>
      <c r="E100" s="8" t="s">
        <v>117</v>
      </c>
      <c r="F100" s="62">
        <f>975+11.6</f>
        <v>986.6</v>
      </c>
      <c r="G100" s="62">
        <v>986.6</v>
      </c>
      <c r="H100" s="70">
        <f t="shared" si="3"/>
        <v>100</v>
      </c>
    </row>
    <row r="101" spans="1:8" ht="15">
      <c r="A101" s="14" t="s">
        <v>231</v>
      </c>
      <c r="B101" s="44">
        <v>703</v>
      </c>
      <c r="C101" s="8" t="s">
        <v>232</v>
      </c>
      <c r="D101" s="8" t="s">
        <v>52</v>
      </c>
      <c r="E101" s="8" t="s">
        <v>53</v>
      </c>
      <c r="F101" s="62">
        <f aca="true" t="shared" si="7" ref="F101:G103">F102</f>
        <v>74</v>
      </c>
      <c r="G101" s="62">
        <f t="shared" si="7"/>
        <v>74</v>
      </c>
      <c r="H101" s="70">
        <f t="shared" si="3"/>
        <v>100</v>
      </c>
    </row>
    <row r="102" spans="1:8" ht="15">
      <c r="A102" s="15" t="s">
        <v>92</v>
      </c>
      <c r="B102" s="44">
        <v>703</v>
      </c>
      <c r="C102" s="8" t="s">
        <v>232</v>
      </c>
      <c r="D102" s="8" t="s">
        <v>91</v>
      </c>
      <c r="E102" s="8" t="s">
        <v>53</v>
      </c>
      <c r="F102" s="62">
        <f t="shared" si="7"/>
        <v>74</v>
      </c>
      <c r="G102" s="62">
        <f t="shared" si="7"/>
        <v>74</v>
      </c>
      <c r="H102" s="70">
        <f t="shared" si="3"/>
        <v>100</v>
      </c>
    </row>
    <row r="103" spans="1:8" ht="15">
      <c r="A103" s="16" t="s">
        <v>61</v>
      </c>
      <c r="B103" s="44">
        <v>703</v>
      </c>
      <c r="C103" s="8" t="s">
        <v>232</v>
      </c>
      <c r="D103" s="8" t="s">
        <v>154</v>
      </c>
      <c r="E103" s="8" t="s">
        <v>53</v>
      </c>
      <c r="F103" s="62">
        <f t="shared" si="7"/>
        <v>74</v>
      </c>
      <c r="G103" s="62">
        <f t="shared" si="7"/>
        <v>74</v>
      </c>
      <c r="H103" s="70">
        <f t="shared" si="3"/>
        <v>100</v>
      </c>
    </row>
    <row r="104" spans="1:8" ht="15">
      <c r="A104" s="17" t="s">
        <v>116</v>
      </c>
      <c r="B104" s="44">
        <v>703</v>
      </c>
      <c r="C104" s="8" t="s">
        <v>232</v>
      </c>
      <c r="D104" s="8" t="s">
        <v>154</v>
      </c>
      <c r="E104" s="8" t="s">
        <v>117</v>
      </c>
      <c r="F104" s="62">
        <f>80-6</f>
        <v>74</v>
      </c>
      <c r="G104" s="62">
        <v>74</v>
      </c>
      <c r="H104" s="70">
        <f t="shared" si="3"/>
        <v>100</v>
      </c>
    </row>
    <row r="105" spans="1:8" ht="15">
      <c r="A105" s="9" t="s">
        <v>45</v>
      </c>
      <c r="B105" s="44">
        <v>703</v>
      </c>
      <c r="C105" s="13" t="s">
        <v>46</v>
      </c>
      <c r="D105" s="13" t="s">
        <v>52</v>
      </c>
      <c r="E105" s="13" t="s">
        <v>53</v>
      </c>
      <c r="F105" s="61">
        <f>F106+F110</f>
        <v>53580.86100000001</v>
      </c>
      <c r="G105" s="61">
        <f>G106+G110</f>
        <v>42560.3746</v>
      </c>
      <c r="H105" s="70">
        <f t="shared" si="3"/>
        <v>79.43204682731768</v>
      </c>
    </row>
    <row r="106" spans="1:8" ht="15">
      <c r="A106" s="14" t="s">
        <v>47</v>
      </c>
      <c r="B106" s="44">
        <v>703</v>
      </c>
      <c r="C106" s="8" t="s">
        <v>48</v>
      </c>
      <c r="D106" s="8" t="s">
        <v>52</v>
      </c>
      <c r="E106" s="8" t="s">
        <v>53</v>
      </c>
      <c r="F106" s="62">
        <f aca="true" t="shared" si="8" ref="F106:G108">F107</f>
        <v>7260.2592700000005</v>
      </c>
      <c r="G106" s="62">
        <f t="shared" si="8"/>
        <v>7260.25927</v>
      </c>
      <c r="H106" s="70">
        <f t="shared" si="3"/>
        <v>99.99999999999999</v>
      </c>
    </row>
    <row r="107" spans="1:8" ht="30">
      <c r="A107" s="15" t="s">
        <v>186</v>
      </c>
      <c r="B107" s="44">
        <v>703</v>
      </c>
      <c r="C107" s="8" t="s">
        <v>48</v>
      </c>
      <c r="D107" s="8" t="s">
        <v>185</v>
      </c>
      <c r="E107" s="8" t="s">
        <v>53</v>
      </c>
      <c r="F107" s="62">
        <f t="shared" si="8"/>
        <v>7260.2592700000005</v>
      </c>
      <c r="G107" s="62">
        <f t="shared" si="8"/>
        <v>7260.25927</v>
      </c>
      <c r="H107" s="70">
        <f t="shared" si="3"/>
        <v>99.99999999999999</v>
      </c>
    </row>
    <row r="108" spans="1:8" ht="28.5">
      <c r="A108" s="16" t="s">
        <v>82</v>
      </c>
      <c r="B108" s="44">
        <v>703</v>
      </c>
      <c r="C108" s="8" t="s">
        <v>48</v>
      </c>
      <c r="D108" s="8" t="s">
        <v>187</v>
      </c>
      <c r="E108" s="8" t="s">
        <v>53</v>
      </c>
      <c r="F108" s="62">
        <f t="shared" si="8"/>
        <v>7260.2592700000005</v>
      </c>
      <c r="G108" s="62">
        <f t="shared" si="8"/>
        <v>7260.25927</v>
      </c>
      <c r="H108" s="70">
        <f t="shared" si="3"/>
        <v>99.99999999999999</v>
      </c>
    </row>
    <row r="109" spans="1:8" ht="15">
      <c r="A109" s="36" t="s">
        <v>135</v>
      </c>
      <c r="B109" s="44">
        <v>703</v>
      </c>
      <c r="C109" s="8" t="s">
        <v>48</v>
      </c>
      <c r="D109" s="8" t="s">
        <v>187</v>
      </c>
      <c r="E109" s="8" t="s">
        <v>85</v>
      </c>
      <c r="F109" s="62">
        <f>5089+2169-0.50555+2.76482</f>
        <v>7260.2592700000005</v>
      </c>
      <c r="G109" s="62">
        <v>7260.25927</v>
      </c>
      <c r="H109" s="70">
        <f t="shared" si="3"/>
        <v>99.99999999999999</v>
      </c>
    </row>
    <row r="110" spans="1:8" ht="15">
      <c r="A110" s="14" t="s">
        <v>86</v>
      </c>
      <c r="B110" s="44">
        <v>703</v>
      </c>
      <c r="C110" s="8" t="s">
        <v>87</v>
      </c>
      <c r="D110" s="8" t="s">
        <v>52</v>
      </c>
      <c r="E110" s="8" t="s">
        <v>53</v>
      </c>
      <c r="F110" s="62">
        <f>F120+F137+F134+F111</f>
        <v>46320.60173000001</v>
      </c>
      <c r="G110" s="62">
        <f>G120+G137+G134+G111</f>
        <v>35300.11533</v>
      </c>
      <c r="H110" s="70">
        <f t="shared" si="3"/>
        <v>76.20823998738669</v>
      </c>
    </row>
    <row r="111" spans="1:8" ht="15">
      <c r="A111" s="22" t="s">
        <v>441</v>
      </c>
      <c r="B111" s="44">
        <v>703</v>
      </c>
      <c r="C111" s="8" t="s">
        <v>87</v>
      </c>
      <c r="D111" s="8" t="s">
        <v>444</v>
      </c>
      <c r="E111" s="8" t="s">
        <v>53</v>
      </c>
      <c r="F111" s="62">
        <f>F117+F112</f>
        <v>11066.003</v>
      </c>
      <c r="G111" s="62">
        <f>G117+G112</f>
        <v>5424.704</v>
      </c>
      <c r="H111" s="70">
        <f t="shared" si="3"/>
        <v>49.02134944297412</v>
      </c>
    </row>
    <row r="112" spans="1:8" ht="28.5">
      <c r="A112" s="16" t="s">
        <v>478</v>
      </c>
      <c r="B112" s="44">
        <v>703</v>
      </c>
      <c r="C112" s="8" t="s">
        <v>87</v>
      </c>
      <c r="D112" s="8" t="s">
        <v>479</v>
      </c>
      <c r="E112" s="8" t="s">
        <v>53</v>
      </c>
      <c r="F112" s="62">
        <f>F113+F115</f>
        <v>11066.003</v>
      </c>
      <c r="G112" s="62">
        <f>G113+G115</f>
        <v>5424.704</v>
      </c>
      <c r="H112" s="70">
        <f t="shared" si="3"/>
        <v>49.02134944297412</v>
      </c>
    </row>
    <row r="113" spans="1:8" ht="35.25" customHeight="1">
      <c r="A113" s="19" t="s">
        <v>477</v>
      </c>
      <c r="B113" s="44">
        <v>703</v>
      </c>
      <c r="C113" s="8" t="s">
        <v>87</v>
      </c>
      <c r="D113" s="8" t="s">
        <v>476</v>
      </c>
      <c r="E113" s="8" t="s">
        <v>53</v>
      </c>
      <c r="F113" s="62">
        <f>F114</f>
        <v>9033.7</v>
      </c>
      <c r="G113" s="62">
        <f>G114</f>
        <v>3565.89</v>
      </c>
      <c r="H113" s="70">
        <f t="shared" si="3"/>
        <v>39.47319481497061</v>
      </c>
    </row>
    <row r="114" spans="1:8" ht="30">
      <c r="A114" s="26" t="s">
        <v>226</v>
      </c>
      <c r="B114" s="44">
        <v>703</v>
      </c>
      <c r="C114" s="8" t="s">
        <v>87</v>
      </c>
      <c r="D114" s="8" t="s">
        <v>476</v>
      </c>
      <c r="E114" s="8" t="s">
        <v>85</v>
      </c>
      <c r="F114" s="62">
        <v>9033.7</v>
      </c>
      <c r="G114" s="62">
        <v>3565.89</v>
      </c>
      <c r="H114" s="70">
        <f t="shared" si="3"/>
        <v>39.47319481497061</v>
      </c>
    </row>
    <row r="115" spans="1:8" ht="15">
      <c r="A115" s="19" t="s">
        <v>445</v>
      </c>
      <c r="B115" s="44">
        <v>703</v>
      </c>
      <c r="C115" s="8" t="s">
        <v>87</v>
      </c>
      <c r="D115" s="8" t="s">
        <v>495</v>
      </c>
      <c r="E115" s="8" t="s">
        <v>53</v>
      </c>
      <c r="F115" s="62">
        <f>F116</f>
        <v>2032.303</v>
      </c>
      <c r="G115" s="62">
        <f>G116</f>
        <v>1858.814</v>
      </c>
      <c r="H115" s="70">
        <f t="shared" si="3"/>
        <v>91.46342843562205</v>
      </c>
    </row>
    <row r="116" spans="1:8" ht="30">
      <c r="A116" s="17" t="s">
        <v>440</v>
      </c>
      <c r="B116" s="44">
        <v>703</v>
      </c>
      <c r="C116" s="8" t="s">
        <v>87</v>
      </c>
      <c r="D116" s="8" t="s">
        <v>495</v>
      </c>
      <c r="E116" s="8" t="s">
        <v>188</v>
      </c>
      <c r="F116" s="62">
        <v>2032.303</v>
      </c>
      <c r="G116" s="62">
        <v>1858.814</v>
      </c>
      <c r="H116" s="70">
        <f t="shared" si="3"/>
        <v>91.46342843562205</v>
      </c>
    </row>
    <row r="117" spans="1:8" ht="28.5" hidden="1">
      <c r="A117" s="16" t="s">
        <v>442</v>
      </c>
      <c r="B117" s="44">
        <v>703</v>
      </c>
      <c r="C117" s="8" t="s">
        <v>87</v>
      </c>
      <c r="D117" s="8" t="s">
        <v>443</v>
      </c>
      <c r="E117" s="8" t="s">
        <v>53</v>
      </c>
      <c r="F117" s="62">
        <f>F118</f>
        <v>0</v>
      </c>
      <c r="G117" s="62">
        <f>G118</f>
        <v>0</v>
      </c>
      <c r="H117" s="70">
        <f t="shared" si="3"/>
        <v>0</v>
      </c>
    </row>
    <row r="118" spans="1:8" ht="15" hidden="1">
      <c r="A118" s="19" t="s">
        <v>445</v>
      </c>
      <c r="B118" s="44">
        <v>703</v>
      </c>
      <c r="C118" s="8" t="s">
        <v>87</v>
      </c>
      <c r="D118" s="8" t="s">
        <v>446</v>
      </c>
      <c r="E118" s="8" t="s">
        <v>53</v>
      </c>
      <c r="F118" s="62">
        <f>F119</f>
        <v>0</v>
      </c>
      <c r="G118" s="62">
        <f>G119</f>
        <v>0</v>
      </c>
      <c r="H118" s="70">
        <f t="shared" si="3"/>
        <v>0</v>
      </c>
    </row>
    <row r="119" spans="1:8" ht="30" hidden="1">
      <c r="A119" s="17" t="s">
        <v>447</v>
      </c>
      <c r="B119" s="44">
        <v>703</v>
      </c>
      <c r="C119" s="8" t="s">
        <v>87</v>
      </c>
      <c r="D119" s="8" t="s">
        <v>446</v>
      </c>
      <c r="E119" s="8" t="s">
        <v>188</v>
      </c>
      <c r="F119" s="62">
        <f>17.82-17.82</f>
        <v>0</v>
      </c>
      <c r="G119" s="62">
        <f>17.82-17.82</f>
        <v>0</v>
      </c>
      <c r="H119" s="70">
        <f t="shared" si="3"/>
        <v>0</v>
      </c>
    </row>
    <row r="120" spans="1:8" ht="15">
      <c r="A120" s="15" t="s">
        <v>142</v>
      </c>
      <c r="B120" s="44">
        <v>703</v>
      </c>
      <c r="C120" s="8" t="s">
        <v>87</v>
      </c>
      <c r="D120" s="8" t="s">
        <v>83</v>
      </c>
      <c r="E120" s="8" t="s">
        <v>53</v>
      </c>
      <c r="F120" s="62">
        <f>F121+F125+F132+F128+F130+F123</f>
        <v>29967.02473</v>
      </c>
      <c r="G120" s="62">
        <f>G121+G125+G132+G128+G130+G123</f>
        <v>25445.49165</v>
      </c>
      <c r="H120" s="70">
        <f t="shared" si="3"/>
        <v>84.91163830664345</v>
      </c>
    </row>
    <row r="121" spans="1:8" ht="15">
      <c r="A121" s="16" t="s">
        <v>111</v>
      </c>
      <c r="B121" s="44">
        <v>703</v>
      </c>
      <c r="C121" s="8" t="s">
        <v>87</v>
      </c>
      <c r="D121" s="8" t="s">
        <v>189</v>
      </c>
      <c r="E121" s="8" t="s">
        <v>53</v>
      </c>
      <c r="F121" s="62">
        <f>SUM(F122:F122)</f>
        <v>1307.74073</v>
      </c>
      <c r="G121" s="62">
        <f>SUM(G122:G122)</f>
        <v>1304.86665</v>
      </c>
      <c r="H121" s="70">
        <f t="shared" si="3"/>
        <v>99.78022554975404</v>
      </c>
    </row>
    <row r="122" spans="1:8" ht="15">
      <c r="A122" s="26" t="s">
        <v>135</v>
      </c>
      <c r="B122" s="44">
        <v>703</v>
      </c>
      <c r="C122" s="8" t="s">
        <v>87</v>
      </c>
      <c r="D122" s="8" t="s">
        <v>189</v>
      </c>
      <c r="E122" s="8" t="s">
        <v>85</v>
      </c>
      <c r="F122" s="62">
        <f>867+100+343-2.25927</f>
        <v>1307.74073</v>
      </c>
      <c r="G122" s="62">
        <v>1304.86665</v>
      </c>
      <c r="H122" s="70">
        <f t="shared" si="3"/>
        <v>99.78022554975404</v>
      </c>
    </row>
    <row r="123" spans="1:8" ht="85.5">
      <c r="A123" s="16" t="s">
        <v>448</v>
      </c>
      <c r="B123" s="44">
        <v>703</v>
      </c>
      <c r="C123" s="8" t="s">
        <v>87</v>
      </c>
      <c r="D123" s="8" t="s">
        <v>449</v>
      </c>
      <c r="E123" s="8" t="s">
        <v>53</v>
      </c>
      <c r="F123" s="62">
        <f>F124</f>
        <v>5119.200000000001</v>
      </c>
      <c r="G123" s="62">
        <f>G124</f>
        <v>5119.2</v>
      </c>
      <c r="H123" s="70">
        <f t="shared" si="3"/>
        <v>99.99999999999997</v>
      </c>
    </row>
    <row r="124" spans="1:8" ht="30">
      <c r="A124" s="26" t="s">
        <v>226</v>
      </c>
      <c r="B124" s="44">
        <v>703</v>
      </c>
      <c r="C124" s="8" t="s">
        <v>87</v>
      </c>
      <c r="D124" s="8" t="s">
        <v>449</v>
      </c>
      <c r="E124" s="8" t="s">
        <v>85</v>
      </c>
      <c r="F124" s="62">
        <f>1011.6+2023.2+2084.4</f>
        <v>5119.200000000001</v>
      </c>
      <c r="G124" s="62">
        <v>5119.2</v>
      </c>
      <c r="H124" s="70">
        <f t="shared" si="3"/>
        <v>99.99999999999997</v>
      </c>
    </row>
    <row r="125" spans="1:8" ht="71.25">
      <c r="A125" s="16" t="s">
        <v>351</v>
      </c>
      <c r="B125" s="44">
        <v>703</v>
      </c>
      <c r="C125" s="8" t="s">
        <v>87</v>
      </c>
      <c r="D125" s="8" t="s">
        <v>251</v>
      </c>
      <c r="E125" s="8" t="s">
        <v>53</v>
      </c>
      <c r="F125" s="62">
        <f>F126+F127</f>
        <v>3709.2</v>
      </c>
      <c r="G125" s="62">
        <f>G126+G127</f>
        <v>3709.2</v>
      </c>
      <c r="H125" s="70">
        <f t="shared" si="3"/>
        <v>100</v>
      </c>
    </row>
    <row r="126" spans="1:8" ht="30">
      <c r="A126" s="26" t="s">
        <v>226</v>
      </c>
      <c r="B126" s="44">
        <v>703</v>
      </c>
      <c r="C126" s="8" t="s">
        <v>87</v>
      </c>
      <c r="D126" s="8" t="s">
        <v>251</v>
      </c>
      <c r="E126" s="8" t="s">
        <v>85</v>
      </c>
      <c r="F126" s="62">
        <v>2023.2</v>
      </c>
      <c r="G126" s="62">
        <v>2023.2</v>
      </c>
      <c r="H126" s="70">
        <f t="shared" si="3"/>
        <v>100</v>
      </c>
    </row>
    <row r="127" spans="1:8" ht="15">
      <c r="A127" s="26" t="s">
        <v>135</v>
      </c>
      <c r="B127" s="44">
        <v>703</v>
      </c>
      <c r="C127" s="8" t="s">
        <v>87</v>
      </c>
      <c r="D127" s="8" t="s">
        <v>251</v>
      </c>
      <c r="E127" s="8" t="s">
        <v>85</v>
      </c>
      <c r="F127" s="62">
        <v>1686</v>
      </c>
      <c r="G127" s="62">
        <v>1686</v>
      </c>
      <c r="H127" s="70">
        <f t="shared" si="3"/>
        <v>100</v>
      </c>
    </row>
    <row r="128" spans="1:8" ht="57">
      <c r="A128" s="16" t="s">
        <v>342</v>
      </c>
      <c r="B128" s="44">
        <v>703</v>
      </c>
      <c r="C128" s="8" t="s">
        <v>87</v>
      </c>
      <c r="D128" s="8" t="s">
        <v>298</v>
      </c>
      <c r="E128" s="8" t="s">
        <v>53</v>
      </c>
      <c r="F128" s="62">
        <f>F129</f>
        <v>9695</v>
      </c>
      <c r="G128" s="62">
        <f>G129</f>
        <v>5176.341</v>
      </c>
      <c r="H128" s="70">
        <f t="shared" si="3"/>
        <v>53.39186178442497</v>
      </c>
    </row>
    <row r="129" spans="1:8" ht="30">
      <c r="A129" s="26" t="s">
        <v>208</v>
      </c>
      <c r="B129" s="44">
        <v>703</v>
      </c>
      <c r="C129" s="8" t="s">
        <v>87</v>
      </c>
      <c r="D129" s="8" t="s">
        <v>298</v>
      </c>
      <c r="E129" s="8" t="s">
        <v>85</v>
      </c>
      <c r="F129" s="62">
        <v>9695</v>
      </c>
      <c r="G129" s="62">
        <v>5176.341</v>
      </c>
      <c r="H129" s="70">
        <f t="shared" si="3"/>
        <v>53.39186178442497</v>
      </c>
    </row>
    <row r="130" spans="1:8" ht="42.75">
      <c r="A130" s="16" t="s">
        <v>360</v>
      </c>
      <c r="B130" s="44">
        <v>703</v>
      </c>
      <c r="C130" s="8" t="s">
        <v>87</v>
      </c>
      <c r="D130" s="8" t="s">
        <v>305</v>
      </c>
      <c r="E130" s="8" t="s">
        <v>53</v>
      </c>
      <c r="F130" s="62">
        <f>F131</f>
        <v>9096.109</v>
      </c>
      <c r="G130" s="62">
        <f>G131</f>
        <v>9096.109</v>
      </c>
      <c r="H130" s="70">
        <f t="shared" si="3"/>
        <v>100</v>
      </c>
    </row>
    <row r="131" spans="1:8" ht="15">
      <c r="A131" s="26" t="s">
        <v>306</v>
      </c>
      <c r="B131" s="44">
        <v>703</v>
      </c>
      <c r="C131" s="8" t="s">
        <v>87</v>
      </c>
      <c r="D131" s="8" t="s">
        <v>305</v>
      </c>
      <c r="E131" s="8" t="s">
        <v>85</v>
      </c>
      <c r="F131" s="62">
        <f>3000+3000+2711+385.109</f>
        <v>9096.109</v>
      </c>
      <c r="G131" s="62">
        <v>9096.109</v>
      </c>
      <c r="H131" s="70">
        <f t="shared" si="3"/>
        <v>100</v>
      </c>
    </row>
    <row r="132" spans="1:8" ht="71.25">
      <c r="A132" s="16" t="s">
        <v>259</v>
      </c>
      <c r="B132" s="44">
        <v>703</v>
      </c>
      <c r="C132" s="8" t="s">
        <v>87</v>
      </c>
      <c r="D132" s="8" t="s">
        <v>258</v>
      </c>
      <c r="E132" s="8" t="s">
        <v>53</v>
      </c>
      <c r="F132" s="62">
        <f>F133</f>
        <v>1039.7749999999999</v>
      </c>
      <c r="G132" s="62">
        <f>G133</f>
        <v>1039.775</v>
      </c>
      <c r="H132" s="70">
        <f t="shared" si="3"/>
        <v>100.00000000000003</v>
      </c>
    </row>
    <row r="133" spans="1:8" ht="15">
      <c r="A133" s="17" t="s">
        <v>135</v>
      </c>
      <c r="B133" s="44">
        <v>703</v>
      </c>
      <c r="C133" s="8" t="s">
        <v>87</v>
      </c>
      <c r="D133" s="8" t="s">
        <v>258</v>
      </c>
      <c r="E133" s="8" t="s">
        <v>85</v>
      </c>
      <c r="F133" s="62">
        <f>1244.6-204.825</f>
        <v>1039.7749999999999</v>
      </c>
      <c r="G133" s="62">
        <v>1039.775</v>
      </c>
      <c r="H133" s="70">
        <f t="shared" si="3"/>
        <v>100.00000000000003</v>
      </c>
    </row>
    <row r="134" spans="1:8" ht="15">
      <c r="A134" s="22" t="s">
        <v>235</v>
      </c>
      <c r="B134" s="44">
        <v>703</v>
      </c>
      <c r="C134" s="8" t="s">
        <v>87</v>
      </c>
      <c r="D134" s="8" t="s">
        <v>236</v>
      </c>
      <c r="E134" s="8" t="s">
        <v>53</v>
      </c>
      <c r="F134" s="62">
        <f>F135</f>
        <v>2032.574</v>
      </c>
      <c r="G134" s="62">
        <f>G135</f>
        <v>1742.481</v>
      </c>
      <c r="H134" s="70">
        <f t="shared" si="3"/>
        <v>85.72780130022326</v>
      </c>
    </row>
    <row r="135" spans="1:8" ht="57">
      <c r="A135" s="16" t="s">
        <v>496</v>
      </c>
      <c r="B135" s="44">
        <v>703</v>
      </c>
      <c r="C135" s="8" t="s">
        <v>87</v>
      </c>
      <c r="D135" s="8" t="s">
        <v>439</v>
      </c>
      <c r="E135" s="8" t="s">
        <v>53</v>
      </c>
      <c r="F135" s="62">
        <f>F136</f>
        <v>2032.574</v>
      </c>
      <c r="G135" s="62">
        <f>G136</f>
        <v>1742.481</v>
      </c>
      <c r="H135" s="70">
        <f t="shared" si="3"/>
        <v>85.72780130022326</v>
      </c>
    </row>
    <row r="136" spans="1:8" ht="30">
      <c r="A136" s="17" t="s">
        <v>440</v>
      </c>
      <c r="B136" s="44">
        <v>703</v>
      </c>
      <c r="C136" s="8" t="s">
        <v>87</v>
      </c>
      <c r="D136" s="8" t="s">
        <v>439</v>
      </c>
      <c r="E136" s="8" t="s">
        <v>188</v>
      </c>
      <c r="F136" s="62">
        <f>2056-20.839-2.587</f>
        <v>2032.574</v>
      </c>
      <c r="G136" s="62">
        <v>1742.481</v>
      </c>
      <c r="H136" s="70">
        <f t="shared" si="3"/>
        <v>85.72780130022326</v>
      </c>
    </row>
    <row r="137" spans="1:8" ht="15">
      <c r="A137" s="30" t="s">
        <v>233</v>
      </c>
      <c r="B137" s="44">
        <v>703</v>
      </c>
      <c r="C137" s="8" t="s">
        <v>87</v>
      </c>
      <c r="D137" s="8" t="s">
        <v>234</v>
      </c>
      <c r="E137" s="8" t="s">
        <v>53</v>
      </c>
      <c r="F137" s="62">
        <f>F138+F140</f>
        <v>3255</v>
      </c>
      <c r="G137" s="62">
        <f>G138+G140</f>
        <v>2687.4386799999997</v>
      </c>
      <c r="H137" s="70">
        <f t="shared" si="3"/>
        <v>82.56340030721965</v>
      </c>
    </row>
    <row r="138" spans="1:8" ht="28.5">
      <c r="A138" s="16" t="s">
        <v>480</v>
      </c>
      <c r="B138" s="44">
        <v>703</v>
      </c>
      <c r="C138" s="8" t="s">
        <v>87</v>
      </c>
      <c r="D138" s="8" t="s">
        <v>275</v>
      </c>
      <c r="E138" s="8" t="s">
        <v>53</v>
      </c>
      <c r="F138" s="62">
        <f>F139</f>
        <v>3000</v>
      </c>
      <c r="G138" s="62">
        <f>G139</f>
        <v>2495.995</v>
      </c>
      <c r="H138" s="70">
        <f t="shared" si="3"/>
        <v>83.19983333333333</v>
      </c>
    </row>
    <row r="139" spans="1:8" ht="15">
      <c r="A139" s="17" t="s">
        <v>192</v>
      </c>
      <c r="B139" s="44">
        <v>703</v>
      </c>
      <c r="C139" s="8" t="s">
        <v>87</v>
      </c>
      <c r="D139" s="8" t="s">
        <v>275</v>
      </c>
      <c r="E139" s="8" t="s">
        <v>188</v>
      </c>
      <c r="F139" s="62">
        <v>3000</v>
      </c>
      <c r="G139" s="62">
        <v>2495.995</v>
      </c>
      <c r="H139" s="70">
        <f t="shared" si="3"/>
        <v>83.19983333333333</v>
      </c>
    </row>
    <row r="140" spans="1:8" ht="42.75">
      <c r="A140" s="16" t="s">
        <v>413</v>
      </c>
      <c r="B140" s="44">
        <v>703</v>
      </c>
      <c r="C140" s="8" t="s">
        <v>87</v>
      </c>
      <c r="D140" s="8" t="s">
        <v>276</v>
      </c>
      <c r="E140" s="8" t="s">
        <v>53</v>
      </c>
      <c r="F140" s="62">
        <f>F141</f>
        <v>255</v>
      </c>
      <c r="G140" s="62">
        <f>G141</f>
        <v>191.44368</v>
      </c>
      <c r="H140" s="70">
        <f aca="true" t="shared" si="9" ref="H140:H203">IF(F140=0,0,G140/F140*100)</f>
        <v>75.07595294117647</v>
      </c>
    </row>
    <row r="141" spans="1:8" ht="15">
      <c r="A141" s="17" t="s">
        <v>135</v>
      </c>
      <c r="B141" s="44">
        <v>703</v>
      </c>
      <c r="C141" s="8" t="s">
        <v>87</v>
      </c>
      <c r="D141" s="8" t="s">
        <v>276</v>
      </c>
      <c r="E141" s="8" t="s">
        <v>85</v>
      </c>
      <c r="F141" s="62">
        <v>255</v>
      </c>
      <c r="G141" s="62">
        <v>191.44368</v>
      </c>
      <c r="H141" s="70">
        <f t="shared" si="9"/>
        <v>75.07595294117647</v>
      </c>
    </row>
    <row r="142" spans="1:10" s="10" customFormat="1" ht="15">
      <c r="A142" s="38" t="s">
        <v>339</v>
      </c>
      <c r="B142" s="44">
        <v>703</v>
      </c>
      <c r="C142" s="39" t="s">
        <v>313</v>
      </c>
      <c r="D142" s="39" t="s">
        <v>52</v>
      </c>
      <c r="E142" s="39" t="s">
        <v>53</v>
      </c>
      <c r="F142" s="66">
        <f>F143+F147</f>
        <v>2856</v>
      </c>
      <c r="G142" s="66">
        <f>G143+G147</f>
        <v>2856</v>
      </c>
      <c r="H142" s="70">
        <f t="shared" si="9"/>
        <v>100</v>
      </c>
      <c r="I142" s="11"/>
      <c r="J142" s="11"/>
    </row>
    <row r="143" spans="1:8" ht="15">
      <c r="A143" s="14" t="s">
        <v>39</v>
      </c>
      <c r="B143" s="44">
        <v>703</v>
      </c>
      <c r="C143" s="8" t="s">
        <v>314</v>
      </c>
      <c r="D143" s="8" t="s">
        <v>52</v>
      </c>
      <c r="E143" s="8" t="s">
        <v>53</v>
      </c>
      <c r="F143" s="62">
        <f aca="true" t="shared" si="10" ref="F143:G145">F144</f>
        <v>925</v>
      </c>
      <c r="G143" s="62">
        <f t="shared" si="10"/>
        <v>925</v>
      </c>
      <c r="H143" s="70">
        <f t="shared" si="9"/>
        <v>100</v>
      </c>
    </row>
    <row r="144" spans="1:8" ht="15">
      <c r="A144" s="15" t="s">
        <v>170</v>
      </c>
      <c r="B144" s="44">
        <v>703</v>
      </c>
      <c r="C144" s="8" t="s">
        <v>314</v>
      </c>
      <c r="D144" s="8" t="s">
        <v>74</v>
      </c>
      <c r="E144" s="8" t="s">
        <v>53</v>
      </c>
      <c r="F144" s="62">
        <f t="shared" si="10"/>
        <v>925</v>
      </c>
      <c r="G144" s="62">
        <f t="shared" si="10"/>
        <v>925</v>
      </c>
      <c r="H144" s="70">
        <f t="shared" si="9"/>
        <v>100</v>
      </c>
    </row>
    <row r="145" spans="1:8" ht="15">
      <c r="A145" s="16" t="s">
        <v>171</v>
      </c>
      <c r="B145" s="44">
        <v>703</v>
      </c>
      <c r="C145" s="8" t="s">
        <v>314</v>
      </c>
      <c r="D145" s="8" t="s">
        <v>172</v>
      </c>
      <c r="E145" s="8" t="s">
        <v>53</v>
      </c>
      <c r="F145" s="62">
        <f t="shared" si="10"/>
        <v>925</v>
      </c>
      <c r="G145" s="62">
        <f t="shared" si="10"/>
        <v>925</v>
      </c>
      <c r="H145" s="70">
        <f t="shared" si="9"/>
        <v>100</v>
      </c>
    </row>
    <row r="146" spans="1:8" ht="15">
      <c r="A146" s="26" t="s">
        <v>303</v>
      </c>
      <c r="B146" s="44">
        <v>703</v>
      </c>
      <c r="C146" s="8" t="s">
        <v>314</v>
      </c>
      <c r="D146" s="8" t="s">
        <v>172</v>
      </c>
      <c r="E146" s="8" t="s">
        <v>304</v>
      </c>
      <c r="F146" s="62">
        <f>625+300</f>
        <v>925</v>
      </c>
      <c r="G146" s="62">
        <v>925</v>
      </c>
      <c r="H146" s="70">
        <f t="shared" si="9"/>
        <v>100</v>
      </c>
    </row>
    <row r="147" spans="1:8" ht="15">
      <c r="A147" s="14" t="s">
        <v>40</v>
      </c>
      <c r="B147" s="44">
        <v>703</v>
      </c>
      <c r="C147" s="8" t="s">
        <v>315</v>
      </c>
      <c r="D147" s="8" t="s">
        <v>52</v>
      </c>
      <c r="E147" s="8" t="s">
        <v>53</v>
      </c>
      <c r="F147" s="62">
        <f aca="true" t="shared" si="11" ref="F147:G149">F148</f>
        <v>1931</v>
      </c>
      <c r="G147" s="62">
        <f t="shared" si="11"/>
        <v>1931</v>
      </c>
      <c r="H147" s="70">
        <f t="shared" si="9"/>
        <v>100</v>
      </c>
    </row>
    <row r="148" spans="1:8" ht="30">
      <c r="A148" s="15" t="s">
        <v>250</v>
      </c>
      <c r="B148" s="44">
        <v>703</v>
      </c>
      <c r="C148" s="8" t="s">
        <v>315</v>
      </c>
      <c r="D148" s="8" t="s">
        <v>248</v>
      </c>
      <c r="E148" s="8" t="s">
        <v>53</v>
      </c>
      <c r="F148" s="62">
        <f t="shared" si="11"/>
        <v>1931</v>
      </c>
      <c r="G148" s="62">
        <f t="shared" si="11"/>
        <v>1931</v>
      </c>
      <c r="H148" s="70">
        <f t="shared" si="9"/>
        <v>100</v>
      </c>
    </row>
    <row r="149" spans="1:8" ht="28.5">
      <c r="A149" s="16" t="s">
        <v>433</v>
      </c>
      <c r="B149" s="44">
        <v>703</v>
      </c>
      <c r="C149" s="8" t="s">
        <v>315</v>
      </c>
      <c r="D149" s="8" t="s">
        <v>249</v>
      </c>
      <c r="E149" s="8" t="s">
        <v>53</v>
      </c>
      <c r="F149" s="62">
        <f t="shared" si="11"/>
        <v>1931</v>
      </c>
      <c r="G149" s="62">
        <f t="shared" si="11"/>
        <v>1931</v>
      </c>
      <c r="H149" s="70">
        <f t="shared" si="9"/>
        <v>100</v>
      </c>
    </row>
    <row r="150" spans="1:8" ht="15">
      <c r="A150" s="26" t="s">
        <v>303</v>
      </c>
      <c r="B150" s="44">
        <v>703</v>
      </c>
      <c r="C150" s="8" t="s">
        <v>315</v>
      </c>
      <c r="D150" s="8" t="s">
        <v>249</v>
      </c>
      <c r="E150" s="8" t="s">
        <v>304</v>
      </c>
      <c r="F150" s="62">
        <v>1931</v>
      </c>
      <c r="G150" s="62">
        <v>1931</v>
      </c>
      <c r="H150" s="70">
        <f t="shared" si="9"/>
        <v>100</v>
      </c>
    </row>
    <row r="151" spans="1:8" ht="15">
      <c r="A151" s="26"/>
      <c r="B151" s="44"/>
      <c r="C151" s="8"/>
      <c r="D151" s="8"/>
      <c r="E151" s="8"/>
      <c r="F151" s="62"/>
      <c r="G151" s="62"/>
      <c r="H151" s="70"/>
    </row>
    <row r="152" spans="1:10" s="10" customFormat="1" ht="42.75">
      <c r="A152" s="46" t="s">
        <v>434</v>
      </c>
      <c r="B152" s="57">
        <v>708</v>
      </c>
      <c r="C152" s="39" t="s">
        <v>382</v>
      </c>
      <c r="D152" s="39" t="s">
        <v>52</v>
      </c>
      <c r="E152" s="39" t="s">
        <v>53</v>
      </c>
      <c r="F152" s="66">
        <f>F153</f>
        <v>5789</v>
      </c>
      <c r="G152" s="66">
        <f>G153</f>
        <v>5788.22121</v>
      </c>
      <c r="H152" s="70">
        <f t="shared" si="9"/>
        <v>99.98654707203316</v>
      </c>
      <c r="I152" s="11"/>
      <c r="J152" s="11"/>
    </row>
    <row r="153" spans="1:8" ht="15">
      <c r="A153" s="9" t="s">
        <v>5</v>
      </c>
      <c r="B153" s="44">
        <v>708</v>
      </c>
      <c r="C153" s="13" t="s">
        <v>8</v>
      </c>
      <c r="D153" s="13" t="s">
        <v>52</v>
      </c>
      <c r="E153" s="13" t="s">
        <v>53</v>
      </c>
      <c r="F153" s="62">
        <f>F154</f>
        <v>5789</v>
      </c>
      <c r="G153" s="62">
        <f>G154</f>
        <v>5788.22121</v>
      </c>
      <c r="H153" s="70">
        <f t="shared" si="9"/>
        <v>99.98654707203316</v>
      </c>
    </row>
    <row r="154" spans="1:8" ht="15">
      <c r="A154" s="14" t="s">
        <v>327</v>
      </c>
      <c r="B154" s="44">
        <v>708</v>
      </c>
      <c r="C154" s="8" t="s">
        <v>328</v>
      </c>
      <c r="D154" s="8" t="s">
        <v>52</v>
      </c>
      <c r="E154" s="8" t="s">
        <v>53</v>
      </c>
      <c r="F154" s="62">
        <f>F155</f>
        <v>5789</v>
      </c>
      <c r="G154" s="62">
        <f>G155</f>
        <v>5788.22121</v>
      </c>
      <c r="H154" s="70">
        <f t="shared" si="9"/>
        <v>99.98654707203316</v>
      </c>
    </row>
    <row r="155" spans="1:8" ht="15">
      <c r="A155" s="15" t="s">
        <v>329</v>
      </c>
      <c r="B155" s="44">
        <v>708</v>
      </c>
      <c r="C155" s="8" t="s">
        <v>328</v>
      </c>
      <c r="D155" s="8" t="s">
        <v>330</v>
      </c>
      <c r="E155" s="8" t="s">
        <v>53</v>
      </c>
      <c r="F155" s="62">
        <f>F156+F158</f>
        <v>5789</v>
      </c>
      <c r="G155" s="62">
        <f>G156+G158</f>
        <v>5788.22121</v>
      </c>
      <c r="H155" s="70">
        <f t="shared" si="9"/>
        <v>99.98654707203316</v>
      </c>
    </row>
    <row r="156" spans="1:8" ht="28.5">
      <c r="A156" s="16" t="s">
        <v>331</v>
      </c>
      <c r="B156" s="44">
        <v>708</v>
      </c>
      <c r="C156" s="8" t="s">
        <v>328</v>
      </c>
      <c r="D156" s="8" t="s">
        <v>332</v>
      </c>
      <c r="E156" s="8" t="s">
        <v>53</v>
      </c>
      <c r="F156" s="62">
        <f>F157</f>
        <v>4035.9147900000003</v>
      </c>
      <c r="G156" s="62">
        <f>G157</f>
        <v>4035.42721</v>
      </c>
      <c r="H156" s="70">
        <f t="shared" si="9"/>
        <v>99.98791897189682</v>
      </c>
    </row>
    <row r="157" spans="1:8" ht="15">
      <c r="A157" s="17" t="s">
        <v>116</v>
      </c>
      <c r="B157" s="44">
        <v>708</v>
      </c>
      <c r="C157" s="8" t="s">
        <v>328</v>
      </c>
      <c r="D157" s="8" t="s">
        <v>332</v>
      </c>
      <c r="E157" s="8" t="s">
        <v>117</v>
      </c>
      <c r="F157" s="62">
        <f>3761+25.536+0.37879+249</f>
        <v>4035.9147900000003</v>
      </c>
      <c r="G157" s="62">
        <v>4035.42721</v>
      </c>
      <c r="H157" s="70">
        <f t="shared" si="9"/>
        <v>99.98791897189682</v>
      </c>
    </row>
    <row r="158" spans="1:8" ht="28.5">
      <c r="A158" s="16" t="s">
        <v>333</v>
      </c>
      <c r="B158" s="44">
        <v>708</v>
      </c>
      <c r="C158" s="8" t="s">
        <v>328</v>
      </c>
      <c r="D158" s="8" t="s">
        <v>334</v>
      </c>
      <c r="E158" s="8" t="s">
        <v>53</v>
      </c>
      <c r="F158" s="62">
        <f>F159</f>
        <v>1753.08521</v>
      </c>
      <c r="G158" s="62">
        <f>G159</f>
        <v>1752.794</v>
      </c>
      <c r="H158" s="70">
        <f t="shared" si="9"/>
        <v>99.98338871388917</v>
      </c>
    </row>
    <row r="159" spans="1:8" ht="15">
      <c r="A159" s="17" t="s">
        <v>116</v>
      </c>
      <c r="B159" s="44">
        <v>708</v>
      </c>
      <c r="C159" s="8" t="s">
        <v>328</v>
      </c>
      <c r="D159" s="8" t="s">
        <v>334</v>
      </c>
      <c r="E159" s="8" t="s">
        <v>117</v>
      </c>
      <c r="F159" s="62">
        <f>1779-25.536-0.37879</f>
        <v>1753.08521</v>
      </c>
      <c r="G159" s="62">
        <v>1752.794</v>
      </c>
      <c r="H159" s="70">
        <f t="shared" si="9"/>
        <v>99.98338871388917</v>
      </c>
    </row>
    <row r="160" spans="1:8" ht="15">
      <c r="A160" s="17"/>
      <c r="B160" s="44"/>
      <c r="C160" s="8"/>
      <c r="D160" s="8"/>
      <c r="E160" s="8"/>
      <c r="F160" s="62"/>
      <c r="G160" s="62"/>
      <c r="H160" s="70"/>
    </row>
    <row r="161" spans="1:8" ht="25.5">
      <c r="A161" s="46" t="s">
        <v>380</v>
      </c>
      <c r="B161" s="42" t="s">
        <v>381</v>
      </c>
      <c r="C161" s="42" t="s">
        <v>382</v>
      </c>
      <c r="D161" s="42" t="s">
        <v>52</v>
      </c>
      <c r="E161" s="42" t="s">
        <v>53</v>
      </c>
      <c r="F161" s="61">
        <f aca="true" t="shared" si="12" ref="F161:G163">F162</f>
        <v>6774.800000000001</v>
      </c>
      <c r="G161" s="61">
        <f t="shared" si="12"/>
        <v>6736.000080000001</v>
      </c>
      <c r="H161" s="70">
        <f t="shared" si="9"/>
        <v>99.42729054732243</v>
      </c>
    </row>
    <row r="162" spans="1:8" ht="15">
      <c r="A162" s="9" t="s">
        <v>5</v>
      </c>
      <c r="B162" s="44">
        <v>730</v>
      </c>
      <c r="C162" s="13" t="s">
        <v>8</v>
      </c>
      <c r="D162" s="13" t="s">
        <v>52</v>
      </c>
      <c r="E162" s="13" t="s">
        <v>53</v>
      </c>
      <c r="F162" s="61">
        <f t="shared" si="12"/>
        <v>6774.800000000001</v>
      </c>
      <c r="G162" s="61">
        <f t="shared" si="12"/>
        <v>6736.000080000001</v>
      </c>
      <c r="H162" s="70">
        <f t="shared" si="9"/>
        <v>99.42729054732243</v>
      </c>
    </row>
    <row r="163" spans="1:8" ht="45">
      <c r="A163" s="14" t="s">
        <v>118</v>
      </c>
      <c r="B163" s="44">
        <v>730</v>
      </c>
      <c r="C163" s="8" t="s">
        <v>10</v>
      </c>
      <c r="D163" s="8" t="s">
        <v>52</v>
      </c>
      <c r="E163" s="8" t="s">
        <v>53</v>
      </c>
      <c r="F163" s="62">
        <f t="shared" si="12"/>
        <v>6774.800000000001</v>
      </c>
      <c r="G163" s="62">
        <f t="shared" si="12"/>
        <v>6736.000080000001</v>
      </c>
      <c r="H163" s="70">
        <f t="shared" si="9"/>
        <v>99.42729054732243</v>
      </c>
    </row>
    <row r="164" spans="1:8" ht="60">
      <c r="A164" s="15" t="s">
        <v>113</v>
      </c>
      <c r="B164" s="44">
        <v>730</v>
      </c>
      <c r="C164" s="8" t="s">
        <v>10</v>
      </c>
      <c r="D164" s="8" t="s">
        <v>114</v>
      </c>
      <c r="E164" s="8" t="s">
        <v>53</v>
      </c>
      <c r="F164" s="62">
        <f>F165+F169+F171+F167</f>
        <v>6774.800000000001</v>
      </c>
      <c r="G164" s="62">
        <f>G165+G169+G171+G167</f>
        <v>6736.000080000001</v>
      </c>
      <c r="H164" s="70">
        <f t="shared" si="9"/>
        <v>99.42729054732243</v>
      </c>
    </row>
    <row r="165" spans="1:8" ht="15">
      <c r="A165" s="16" t="s">
        <v>84</v>
      </c>
      <c r="B165" s="44">
        <v>730</v>
      </c>
      <c r="C165" s="8" t="s">
        <v>10</v>
      </c>
      <c r="D165" s="8" t="s">
        <v>119</v>
      </c>
      <c r="E165" s="8" t="s">
        <v>53</v>
      </c>
      <c r="F165" s="62">
        <f>F166</f>
        <v>2471.3559999999998</v>
      </c>
      <c r="G165" s="62">
        <f>G166</f>
        <v>2456.6064</v>
      </c>
      <c r="H165" s="70">
        <f t="shared" si="9"/>
        <v>99.40317785054037</v>
      </c>
    </row>
    <row r="166" spans="1:8" ht="15">
      <c r="A166" s="17" t="s">
        <v>116</v>
      </c>
      <c r="B166" s="44">
        <v>730</v>
      </c>
      <c r="C166" s="8" t="s">
        <v>10</v>
      </c>
      <c r="D166" s="8" t="s">
        <v>119</v>
      </c>
      <c r="E166" s="8" t="s">
        <v>117</v>
      </c>
      <c r="F166" s="62">
        <f>2324+7.6+52.3+49.1-49+55.696+31.66</f>
        <v>2471.3559999999998</v>
      </c>
      <c r="G166" s="62">
        <v>2456.6064</v>
      </c>
      <c r="H166" s="70">
        <f t="shared" si="9"/>
        <v>99.40317785054037</v>
      </c>
    </row>
    <row r="167" spans="1:8" ht="15">
      <c r="A167" s="16" t="s">
        <v>362</v>
      </c>
      <c r="B167" s="44">
        <v>730</v>
      </c>
      <c r="C167" s="8" t="s">
        <v>10</v>
      </c>
      <c r="D167" s="8" t="s">
        <v>361</v>
      </c>
      <c r="E167" s="8" t="s">
        <v>53</v>
      </c>
      <c r="F167" s="62">
        <f>F168</f>
        <v>894</v>
      </c>
      <c r="G167" s="62">
        <f>G168</f>
        <v>893.63814</v>
      </c>
      <c r="H167" s="70">
        <f t="shared" si="9"/>
        <v>99.95952348993289</v>
      </c>
    </row>
    <row r="168" spans="1:8" ht="15">
      <c r="A168" s="17" t="s">
        <v>116</v>
      </c>
      <c r="B168" s="44">
        <v>730</v>
      </c>
      <c r="C168" s="8" t="s">
        <v>10</v>
      </c>
      <c r="D168" s="8" t="s">
        <v>361</v>
      </c>
      <c r="E168" s="8" t="s">
        <v>117</v>
      </c>
      <c r="F168" s="62">
        <f>2246-1352</f>
        <v>894</v>
      </c>
      <c r="G168" s="62">
        <v>893.63814</v>
      </c>
      <c r="H168" s="70">
        <f t="shared" si="9"/>
        <v>99.95952348993289</v>
      </c>
    </row>
    <row r="169" spans="1:8" ht="28.5">
      <c r="A169" s="16" t="s">
        <v>97</v>
      </c>
      <c r="B169" s="44">
        <v>730</v>
      </c>
      <c r="C169" s="8" t="s">
        <v>10</v>
      </c>
      <c r="D169" s="8" t="s">
        <v>120</v>
      </c>
      <c r="E169" s="8" t="s">
        <v>53</v>
      </c>
      <c r="F169" s="62">
        <f>F170</f>
        <v>1316.823</v>
      </c>
      <c r="G169" s="62">
        <f>G170</f>
        <v>1299.64455</v>
      </c>
      <c r="H169" s="70">
        <f t="shared" si="9"/>
        <v>98.69546248812482</v>
      </c>
    </row>
    <row r="170" spans="1:8" ht="15">
      <c r="A170" s="17" t="s">
        <v>116</v>
      </c>
      <c r="B170" s="44">
        <v>730</v>
      </c>
      <c r="C170" s="8" t="s">
        <v>10</v>
      </c>
      <c r="D170" s="8" t="s">
        <v>120</v>
      </c>
      <c r="E170" s="8" t="s">
        <v>117</v>
      </c>
      <c r="F170" s="62">
        <f>1293+49-25.177</f>
        <v>1316.823</v>
      </c>
      <c r="G170" s="62">
        <v>1299.64455</v>
      </c>
      <c r="H170" s="70">
        <f t="shared" si="9"/>
        <v>98.69546248812482</v>
      </c>
    </row>
    <row r="171" spans="1:8" ht="28.5">
      <c r="A171" s="16" t="s">
        <v>98</v>
      </c>
      <c r="B171" s="44">
        <v>730</v>
      </c>
      <c r="C171" s="8" t="s">
        <v>10</v>
      </c>
      <c r="D171" s="8" t="s">
        <v>121</v>
      </c>
      <c r="E171" s="8" t="s">
        <v>53</v>
      </c>
      <c r="F171" s="62">
        <f>F172</f>
        <v>2092.6210000000005</v>
      </c>
      <c r="G171" s="62">
        <f>G172</f>
        <v>2086.11099</v>
      </c>
      <c r="H171" s="70">
        <f t="shared" si="9"/>
        <v>99.68890640015557</v>
      </c>
    </row>
    <row r="172" spans="1:8" ht="15">
      <c r="A172" s="17" t="s">
        <v>116</v>
      </c>
      <c r="B172" s="44">
        <v>730</v>
      </c>
      <c r="C172" s="8" t="s">
        <v>10</v>
      </c>
      <c r="D172" s="8" t="s">
        <v>121</v>
      </c>
      <c r="E172" s="8" t="s">
        <v>117</v>
      </c>
      <c r="F172" s="62">
        <f>2076+78.8-30.519-31.66</f>
        <v>2092.6210000000005</v>
      </c>
      <c r="G172" s="62">
        <v>2086.11099</v>
      </c>
      <c r="H172" s="70">
        <f t="shared" si="9"/>
        <v>99.68890640015557</v>
      </c>
    </row>
    <row r="173" spans="1:8" ht="15">
      <c r="A173" s="17"/>
      <c r="B173" s="44"/>
      <c r="C173" s="8"/>
      <c r="D173" s="8"/>
      <c r="E173" s="8"/>
      <c r="F173" s="62"/>
      <c r="G173" s="62"/>
      <c r="H173" s="70"/>
    </row>
    <row r="174" spans="1:8" ht="29.25">
      <c r="A174" s="50" t="s">
        <v>383</v>
      </c>
      <c r="B174" s="39" t="s">
        <v>384</v>
      </c>
      <c r="C174" s="39" t="s">
        <v>382</v>
      </c>
      <c r="D174" s="39" t="s">
        <v>52</v>
      </c>
      <c r="E174" s="42" t="s">
        <v>53</v>
      </c>
      <c r="F174" s="66">
        <f>F175+F183+F196+F201+F262+F267+F281+F290+F276</f>
        <v>350004.48143</v>
      </c>
      <c r="G174" s="66">
        <f>G175+G183+G196+G201+G262+G267+G281+G290+G276</f>
        <v>334754.9845300001</v>
      </c>
      <c r="H174" s="70">
        <f t="shared" si="9"/>
        <v>95.64305667239013</v>
      </c>
    </row>
    <row r="175" spans="1:8" ht="15">
      <c r="A175" s="9" t="s">
        <v>5</v>
      </c>
      <c r="B175" s="8" t="s">
        <v>384</v>
      </c>
      <c r="C175" s="13" t="s">
        <v>8</v>
      </c>
      <c r="D175" s="13" t="s">
        <v>52</v>
      </c>
      <c r="E175" s="13" t="s">
        <v>53</v>
      </c>
      <c r="F175" s="61">
        <f aca="true" t="shared" si="13" ref="F175:G177">F176</f>
        <v>303.845</v>
      </c>
      <c r="G175" s="61">
        <f t="shared" si="13"/>
        <v>303.845</v>
      </c>
      <c r="H175" s="70">
        <f t="shared" si="9"/>
        <v>100</v>
      </c>
    </row>
    <row r="176" spans="1:8" ht="15">
      <c r="A176" s="14" t="s">
        <v>7</v>
      </c>
      <c r="B176" s="8" t="s">
        <v>384</v>
      </c>
      <c r="C176" s="8" t="s">
        <v>326</v>
      </c>
      <c r="D176" s="8" t="s">
        <v>52</v>
      </c>
      <c r="E176" s="8" t="s">
        <v>53</v>
      </c>
      <c r="F176" s="62">
        <f t="shared" si="13"/>
        <v>303.845</v>
      </c>
      <c r="G176" s="62">
        <f t="shared" si="13"/>
        <v>303.845</v>
      </c>
      <c r="H176" s="70">
        <f t="shared" si="9"/>
        <v>100</v>
      </c>
    </row>
    <row r="177" spans="1:8" ht="30">
      <c r="A177" s="15" t="s">
        <v>57</v>
      </c>
      <c r="B177" s="8" t="s">
        <v>384</v>
      </c>
      <c r="C177" s="8" t="s">
        <v>326</v>
      </c>
      <c r="D177" s="8" t="s">
        <v>58</v>
      </c>
      <c r="E177" s="8" t="s">
        <v>53</v>
      </c>
      <c r="F177" s="62">
        <f t="shared" si="13"/>
        <v>303.845</v>
      </c>
      <c r="G177" s="62">
        <f t="shared" si="13"/>
        <v>303.845</v>
      </c>
      <c r="H177" s="70">
        <f t="shared" si="9"/>
        <v>100</v>
      </c>
    </row>
    <row r="178" spans="1:8" ht="15">
      <c r="A178" s="16" t="s">
        <v>96</v>
      </c>
      <c r="B178" s="8" t="s">
        <v>384</v>
      </c>
      <c r="C178" s="8" t="s">
        <v>326</v>
      </c>
      <c r="D178" s="8" t="s">
        <v>130</v>
      </c>
      <c r="E178" s="8" t="s">
        <v>53</v>
      </c>
      <c r="F178" s="62">
        <f>F179+F181</f>
        <v>303.845</v>
      </c>
      <c r="G178" s="62">
        <f>G179+G181</f>
        <v>303.845</v>
      </c>
      <c r="H178" s="70">
        <f t="shared" si="9"/>
        <v>100</v>
      </c>
    </row>
    <row r="179" spans="1:8" ht="15">
      <c r="A179" s="19" t="s">
        <v>368</v>
      </c>
      <c r="B179" s="8" t="s">
        <v>384</v>
      </c>
      <c r="C179" s="8" t="s">
        <v>326</v>
      </c>
      <c r="D179" s="8" t="s">
        <v>369</v>
      </c>
      <c r="E179" s="8" t="s">
        <v>53</v>
      </c>
      <c r="F179" s="62">
        <f>F180</f>
        <v>106.805</v>
      </c>
      <c r="G179" s="62">
        <f>G180</f>
        <v>106.805</v>
      </c>
      <c r="H179" s="70">
        <f t="shared" si="9"/>
        <v>100</v>
      </c>
    </row>
    <row r="180" spans="1:8" ht="15">
      <c r="A180" s="17" t="s">
        <v>116</v>
      </c>
      <c r="B180" s="8" t="s">
        <v>384</v>
      </c>
      <c r="C180" s="8" t="s">
        <v>326</v>
      </c>
      <c r="D180" s="8" t="s">
        <v>369</v>
      </c>
      <c r="E180" s="8" t="s">
        <v>117</v>
      </c>
      <c r="F180" s="62">
        <f>74.305+22+10.5</f>
        <v>106.805</v>
      </c>
      <c r="G180" s="62">
        <v>106.805</v>
      </c>
      <c r="H180" s="70">
        <f t="shared" si="9"/>
        <v>100</v>
      </c>
    </row>
    <row r="181" spans="1:8" ht="15">
      <c r="A181" s="19" t="s">
        <v>402</v>
      </c>
      <c r="B181" s="8" t="s">
        <v>384</v>
      </c>
      <c r="C181" s="8" t="s">
        <v>326</v>
      </c>
      <c r="D181" s="8" t="s">
        <v>370</v>
      </c>
      <c r="E181" s="8" t="s">
        <v>53</v>
      </c>
      <c r="F181" s="62">
        <f>F182</f>
        <v>197.04</v>
      </c>
      <c r="G181" s="62">
        <f>G182</f>
        <v>197.04</v>
      </c>
      <c r="H181" s="70">
        <f t="shared" si="9"/>
        <v>100</v>
      </c>
    </row>
    <row r="182" spans="1:8" ht="15">
      <c r="A182" s="17" t="s">
        <v>116</v>
      </c>
      <c r="B182" s="8" t="s">
        <v>384</v>
      </c>
      <c r="C182" s="8" t="s">
        <v>326</v>
      </c>
      <c r="D182" s="8" t="s">
        <v>370</v>
      </c>
      <c r="E182" s="8" t="s">
        <v>117</v>
      </c>
      <c r="F182" s="62">
        <f>300-24.062-74.305-4.593</f>
        <v>197.04</v>
      </c>
      <c r="G182" s="62">
        <v>197.04</v>
      </c>
      <c r="H182" s="70">
        <f t="shared" si="9"/>
        <v>100</v>
      </c>
    </row>
    <row r="183" spans="1:8" ht="28.5">
      <c r="A183" s="9" t="s">
        <v>12</v>
      </c>
      <c r="B183" s="8" t="s">
        <v>384</v>
      </c>
      <c r="C183" s="13" t="s">
        <v>13</v>
      </c>
      <c r="D183" s="13" t="s">
        <v>52</v>
      </c>
      <c r="E183" s="13" t="s">
        <v>53</v>
      </c>
      <c r="F183" s="61">
        <f>F184</f>
        <v>8755</v>
      </c>
      <c r="G183" s="61">
        <f>G184</f>
        <v>8749.603340000001</v>
      </c>
      <c r="H183" s="70">
        <f t="shared" si="9"/>
        <v>99.93835910908054</v>
      </c>
    </row>
    <row r="184" spans="1:8" ht="45">
      <c r="A184" s="14" t="s">
        <v>215</v>
      </c>
      <c r="B184" s="8" t="s">
        <v>384</v>
      </c>
      <c r="C184" s="8" t="s">
        <v>15</v>
      </c>
      <c r="D184" s="8" t="s">
        <v>52</v>
      </c>
      <c r="E184" s="8" t="s">
        <v>53</v>
      </c>
      <c r="F184" s="62">
        <f>F185+F191+F188</f>
        <v>8755</v>
      </c>
      <c r="G184" s="62">
        <f>G185+G191+G188</f>
        <v>8749.603340000001</v>
      </c>
      <c r="H184" s="70">
        <f t="shared" si="9"/>
        <v>99.93835910908054</v>
      </c>
    </row>
    <row r="185" spans="1:8" ht="45">
      <c r="A185" s="15" t="s">
        <v>195</v>
      </c>
      <c r="B185" s="8" t="s">
        <v>384</v>
      </c>
      <c r="C185" s="8" t="s">
        <v>15</v>
      </c>
      <c r="D185" s="8" t="s">
        <v>196</v>
      </c>
      <c r="E185" s="8" t="s">
        <v>53</v>
      </c>
      <c r="F185" s="62">
        <f>SUM(F186:F186)</f>
        <v>8004.3</v>
      </c>
      <c r="G185" s="62">
        <f>SUM(G186:G186)</f>
        <v>8004.23155</v>
      </c>
      <c r="H185" s="70">
        <f t="shared" si="9"/>
        <v>99.99914483465137</v>
      </c>
    </row>
    <row r="186" spans="1:8" ht="15">
      <c r="A186" s="23" t="s">
        <v>64</v>
      </c>
      <c r="B186" s="8" t="s">
        <v>384</v>
      </c>
      <c r="C186" s="8" t="s">
        <v>15</v>
      </c>
      <c r="D186" s="8" t="s">
        <v>197</v>
      </c>
      <c r="E186" s="8" t="s">
        <v>53</v>
      </c>
      <c r="F186" s="62">
        <f>F187</f>
        <v>8004.3</v>
      </c>
      <c r="G186" s="62">
        <f>G187</f>
        <v>8004.23155</v>
      </c>
      <c r="H186" s="70">
        <f t="shared" si="9"/>
        <v>99.99914483465137</v>
      </c>
    </row>
    <row r="187" spans="1:8" ht="15">
      <c r="A187" s="17" t="s">
        <v>173</v>
      </c>
      <c r="B187" s="8" t="s">
        <v>384</v>
      </c>
      <c r="C187" s="8" t="s">
        <v>15</v>
      </c>
      <c r="D187" s="8" t="s">
        <v>197</v>
      </c>
      <c r="E187" s="8" t="s">
        <v>128</v>
      </c>
      <c r="F187" s="62">
        <f>7626+259.8+118.5</f>
        <v>8004.3</v>
      </c>
      <c r="G187" s="62">
        <v>8004.23155</v>
      </c>
      <c r="H187" s="70">
        <f t="shared" si="9"/>
        <v>99.99914483465137</v>
      </c>
    </row>
    <row r="188" spans="1:8" ht="15">
      <c r="A188" s="22" t="s">
        <v>235</v>
      </c>
      <c r="B188" s="8" t="s">
        <v>384</v>
      </c>
      <c r="C188" s="8" t="s">
        <v>15</v>
      </c>
      <c r="D188" s="8" t="s">
        <v>236</v>
      </c>
      <c r="E188" s="8" t="s">
        <v>53</v>
      </c>
      <c r="F188" s="62">
        <f>F189</f>
        <v>119</v>
      </c>
      <c r="G188" s="62">
        <f>G189</f>
        <v>117.261</v>
      </c>
      <c r="H188" s="70">
        <f t="shared" si="9"/>
        <v>98.53865546218486</v>
      </c>
    </row>
    <row r="189" spans="1:8" ht="85.5">
      <c r="A189" s="16" t="s">
        <v>509</v>
      </c>
      <c r="B189" s="8" t="s">
        <v>384</v>
      </c>
      <c r="C189" s="8" t="s">
        <v>15</v>
      </c>
      <c r="D189" s="8" t="s">
        <v>508</v>
      </c>
      <c r="E189" s="8" t="s">
        <v>53</v>
      </c>
      <c r="F189" s="62">
        <f>F190</f>
        <v>119</v>
      </c>
      <c r="G189" s="62">
        <f>G190</f>
        <v>117.261</v>
      </c>
      <c r="H189" s="70">
        <f t="shared" si="9"/>
        <v>98.53865546218486</v>
      </c>
    </row>
    <row r="190" spans="1:8" ht="30">
      <c r="A190" s="17" t="s">
        <v>507</v>
      </c>
      <c r="B190" s="8" t="s">
        <v>384</v>
      </c>
      <c r="C190" s="8" t="s">
        <v>15</v>
      </c>
      <c r="D190" s="8" t="s">
        <v>508</v>
      </c>
      <c r="E190" s="8" t="s">
        <v>117</v>
      </c>
      <c r="F190" s="62">
        <v>119</v>
      </c>
      <c r="G190" s="62">
        <v>117.261</v>
      </c>
      <c r="H190" s="70">
        <f t="shared" si="9"/>
        <v>98.53865546218486</v>
      </c>
    </row>
    <row r="191" spans="1:8" ht="15">
      <c r="A191" s="22" t="s">
        <v>233</v>
      </c>
      <c r="B191" s="8" t="s">
        <v>384</v>
      </c>
      <c r="C191" s="8" t="s">
        <v>15</v>
      </c>
      <c r="D191" s="8" t="s">
        <v>234</v>
      </c>
      <c r="E191" s="8" t="s">
        <v>53</v>
      </c>
      <c r="F191" s="62">
        <f>F192+F194</f>
        <v>631.7</v>
      </c>
      <c r="G191" s="62">
        <f>G192+G194</f>
        <v>628.11079</v>
      </c>
      <c r="H191" s="70">
        <f t="shared" si="9"/>
        <v>99.4318173183473</v>
      </c>
    </row>
    <row r="192" spans="1:8" ht="42.75">
      <c r="A192" s="16" t="s">
        <v>409</v>
      </c>
      <c r="B192" s="8" t="s">
        <v>384</v>
      </c>
      <c r="C192" s="8" t="s">
        <v>15</v>
      </c>
      <c r="D192" s="8" t="s">
        <v>265</v>
      </c>
      <c r="E192" s="8" t="s">
        <v>53</v>
      </c>
      <c r="F192" s="62">
        <f>F193</f>
        <v>9.7</v>
      </c>
      <c r="G192" s="62">
        <f>G193</f>
        <v>9.31332</v>
      </c>
      <c r="H192" s="70">
        <f t="shared" si="9"/>
        <v>96.01360824742268</v>
      </c>
    </row>
    <row r="193" spans="1:8" ht="15">
      <c r="A193" s="17" t="s">
        <v>116</v>
      </c>
      <c r="B193" s="8" t="s">
        <v>384</v>
      </c>
      <c r="C193" s="8" t="s">
        <v>15</v>
      </c>
      <c r="D193" s="8" t="s">
        <v>265</v>
      </c>
      <c r="E193" s="8" t="s">
        <v>117</v>
      </c>
      <c r="F193" s="62">
        <v>9.7</v>
      </c>
      <c r="G193" s="62">
        <v>9.31332</v>
      </c>
      <c r="H193" s="70">
        <f t="shared" si="9"/>
        <v>96.01360824742268</v>
      </c>
    </row>
    <row r="194" spans="1:8" ht="85.5">
      <c r="A194" s="16" t="s">
        <v>419</v>
      </c>
      <c r="B194" s="8" t="s">
        <v>384</v>
      </c>
      <c r="C194" s="8" t="s">
        <v>15</v>
      </c>
      <c r="D194" s="8" t="s">
        <v>272</v>
      </c>
      <c r="E194" s="8" t="s">
        <v>53</v>
      </c>
      <c r="F194" s="62">
        <f>F195</f>
        <v>622</v>
      </c>
      <c r="G194" s="62">
        <f>G195</f>
        <v>618.79747</v>
      </c>
      <c r="H194" s="70">
        <f t="shared" si="9"/>
        <v>99.48512379421221</v>
      </c>
    </row>
    <row r="195" spans="1:8" ht="15">
      <c r="A195" s="17" t="s">
        <v>116</v>
      </c>
      <c r="B195" s="8" t="s">
        <v>384</v>
      </c>
      <c r="C195" s="8" t="s">
        <v>15</v>
      </c>
      <c r="D195" s="8" t="s">
        <v>272</v>
      </c>
      <c r="E195" s="8" t="s">
        <v>117</v>
      </c>
      <c r="F195" s="62">
        <f>434+160+28</f>
        <v>622</v>
      </c>
      <c r="G195" s="62">
        <v>618.79747</v>
      </c>
      <c r="H195" s="70">
        <f t="shared" si="9"/>
        <v>99.48512379421221</v>
      </c>
    </row>
    <row r="196" spans="1:8" ht="15">
      <c r="A196" s="9" t="s">
        <v>16</v>
      </c>
      <c r="B196" s="8" t="s">
        <v>384</v>
      </c>
      <c r="C196" s="13" t="s">
        <v>17</v>
      </c>
      <c r="D196" s="13" t="s">
        <v>52</v>
      </c>
      <c r="E196" s="13" t="s">
        <v>53</v>
      </c>
      <c r="F196" s="61">
        <f aca="true" t="shared" si="14" ref="F196:G199">F197</f>
        <v>99.63</v>
      </c>
      <c r="G196" s="61">
        <f t="shared" si="14"/>
        <v>99.63</v>
      </c>
      <c r="H196" s="70">
        <f t="shared" si="9"/>
        <v>100</v>
      </c>
    </row>
    <row r="197" spans="1:8" ht="15">
      <c r="A197" s="24" t="s">
        <v>335</v>
      </c>
      <c r="B197" s="8" t="s">
        <v>384</v>
      </c>
      <c r="C197" s="8" t="s">
        <v>138</v>
      </c>
      <c r="D197" s="8" t="s">
        <v>52</v>
      </c>
      <c r="E197" s="8" t="s">
        <v>53</v>
      </c>
      <c r="F197" s="62">
        <f t="shared" si="14"/>
        <v>99.63</v>
      </c>
      <c r="G197" s="62">
        <f t="shared" si="14"/>
        <v>99.63</v>
      </c>
      <c r="H197" s="70">
        <f t="shared" si="9"/>
        <v>100</v>
      </c>
    </row>
    <row r="198" spans="1:8" ht="15">
      <c r="A198" s="22" t="s">
        <v>233</v>
      </c>
      <c r="B198" s="8" t="s">
        <v>384</v>
      </c>
      <c r="C198" s="8" t="s">
        <v>138</v>
      </c>
      <c r="D198" s="8" t="s">
        <v>234</v>
      </c>
      <c r="E198" s="8" t="s">
        <v>53</v>
      </c>
      <c r="F198" s="62">
        <f t="shared" si="14"/>
        <v>99.63</v>
      </c>
      <c r="G198" s="62">
        <f t="shared" si="14"/>
        <v>99.63</v>
      </c>
      <c r="H198" s="70">
        <f t="shared" si="9"/>
        <v>100</v>
      </c>
    </row>
    <row r="199" spans="1:8" ht="40.5">
      <c r="A199" s="27" t="s">
        <v>406</v>
      </c>
      <c r="B199" s="8" t="s">
        <v>384</v>
      </c>
      <c r="C199" s="8" t="s">
        <v>138</v>
      </c>
      <c r="D199" s="8" t="s">
        <v>0</v>
      </c>
      <c r="E199" s="8" t="s">
        <v>53</v>
      </c>
      <c r="F199" s="62">
        <f t="shared" si="14"/>
        <v>99.63</v>
      </c>
      <c r="G199" s="62">
        <f t="shared" si="14"/>
        <v>99.63</v>
      </c>
      <c r="H199" s="70">
        <f t="shared" si="9"/>
        <v>100</v>
      </c>
    </row>
    <row r="200" spans="1:8" ht="15">
      <c r="A200" s="26" t="s">
        <v>116</v>
      </c>
      <c r="B200" s="8" t="s">
        <v>384</v>
      </c>
      <c r="C200" s="8" t="s">
        <v>138</v>
      </c>
      <c r="D200" s="8" t="s">
        <v>0</v>
      </c>
      <c r="E200" s="8" t="s">
        <v>117</v>
      </c>
      <c r="F200" s="62">
        <f>219-119.37</f>
        <v>99.63</v>
      </c>
      <c r="G200" s="62">
        <v>99.63</v>
      </c>
      <c r="H200" s="70">
        <f t="shared" si="9"/>
        <v>100</v>
      </c>
    </row>
    <row r="201" spans="1:8" ht="15">
      <c r="A201" s="9" t="s">
        <v>19</v>
      </c>
      <c r="B201" s="8" t="s">
        <v>384</v>
      </c>
      <c r="C201" s="13" t="s">
        <v>20</v>
      </c>
      <c r="D201" s="13" t="s">
        <v>52</v>
      </c>
      <c r="E201" s="13" t="s">
        <v>53</v>
      </c>
      <c r="F201" s="61">
        <f>F202+F226+F253+F232</f>
        <v>259675.49593000003</v>
      </c>
      <c r="G201" s="61">
        <f>G202+G226+G253+G232</f>
        <v>244452.95785</v>
      </c>
      <c r="H201" s="70">
        <f t="shared" si="9"/>
        <v>94.13786116957931</v>
      </c>
    </row>
    <row r="202" spans="1:8" ht="15">
      <c r="A202" s="14" t="s">
        <v>21</v>
      </c>
      <c r="B202" s="8" t="s">
        <v>384</v>
      </c>
      <c r="C202" s="8" t="s">
        <v>22</v>
      </c>
      <c r="D202" s="8" t="s">
        <v>52</v>
      </c>
      <c r="E202" s="8" t="s">
        <v>53</v>
      </c>
      <c r="F202" s="62">
        <f>F221+F203+F218</f>
        <v>95388.14793</v>
      </c>
      <c r="G202" s="62">
        <f>G221+G203+G218</f>
        <v>80199.14389</v>
      </c>
      <c r="H202" s="70">
        <f t="shared" si="9"/>
        <v>84.0766338694967</v>
      </c>
    </row>
    <row r="203" spans="1:8" ht="45">
      <c r="A203" s="22" t="s">
        <v>237</v>
      </c>
      <c r="B203" s="8" t="s">
        <v>384</v>
      </c>
      <c r="C203" s="8" t="s">
        <v>22</v>
      </c>
      <c r="D203" s="8" t="s">
        <v>238</v>
      </c>
      <c r="E203" s="8" t="s">
        <v>53</v>
      </c>
      <c r="F203" s="62">
        <f>F209+F204</f>
        <v>61585.55943000001</v>
      </c>
      <c r="G203" s="62">
        <f>G209+G204</f>
        <v>46396.75486</v>
      </c>
      <c r="H203" s="70">
        <f t="shared" si="9"/>
        <v>75.33706812022378</v>
      </c>
    </row>
    <row r="204" spans="1:8" ht="85.5">
      <c r="A204" s="16" t="s">
        <v>464</v>
      </c>
      <c r="B204" s="8" t="s">
        <v>384</v>
      </c>
      <c r="C204" s="8" t="s">
        <v>22</v>
      </c>
      <c r="D204" s="8" t="s">
        <v>465</v>
      </c>
      <c r="E204" s="8" t="s">
        <v>53</v>
      </c>
      <c r="F204" s="62">
        <f>F205+F207</f>
        <v>26488.00238</v>
      </c>
      <c r="G204" s="62">
        <f>G205+G207</f>
        <v>13915.62844</v>
      </c>
      <c r="H204" s="70">
        <f aca="true" t="shared" si="15" ref="H204:H267">IF(F204=0,0,G204/F204*100)</f>
        <v>52.535590416992406</v>
      </c>
    </row>
    <row r="205" spans="1:8" ht="85.5">
      <c r="A205" s="54" t="s">
        <v>467</v>
      </c>
      <c r="B205" s="8" t="s">
        <v>384</v>
      </c>
      <c r="C205" s="8" t="s">
        <v>22</v>
      </c>
      <c r="D205" s="8" t="s">
        <v>466</v>
      </c>
      <c r="E205" s="8" t="s">
        <v>53</v>
      </c>
      <c r="F205" s="62">
        <f>F206</f>
        <v>25028.700380000002</v>
      </c>
      <c r="G205" s="62">
        <f>G206</f>
        <v>12456.32644</v>
      </c>
      <c r="H205" s="70">
        <f t="shared" si="15"/>
        <v>49.768171143051575</v>
      </c>
    </row>
    <row r="206" spans="1:8" ht="30">
      <c r="A206" s="17" t="s">
        <v>468</v>
      </c>
      <c r="B206" s="8" t="s">
        <v>384</v>
      </c>
      <c r="C206" s="8" t="s">
        <v>22</v>
      </c>
      <c r="D206" s="8" t="s">
        <v>466</v>
      </c>
      <c r="E206" s="8" t="s">
        <v>137</v>
      </c>
      <c r="F206" s="62">
        <f>12607.128+12421.57238</f>
        <v>25028.700380000002</v>
      </c>
      <c r="G206" s="62">
        <v>12456.32644</v>
      </c>
      <c r="H206" s="70">
        <f t="shared" si="15"/>
        <v>49.768171143051575</v>
      </c>
    </row>
    <row r="207" spans="1:8" ht="57">
      <c r="A207" s="54" t="s">
        <v>493</v>
      </c>
      <c r="B207" s="8" t="s">
        <v>384</v>
      </c>
      <c r="C207" s="8" t="s">
        <v>22</v>
      </c>
      <c r="D207" s="8" t="s">
        <v>483</v>
      </c>
      <c r="E207" s="8" t="s">
        <v>53</v>
      </c>
      <c r="F207" s="62">
        <f>F208</f>
        <v>1459.302</v>
      </c>
      <c r="G207" s="62">
        <f>G208</f>
        <v>1459.302</v>
      </c>
      <c r="H207" s="70">
        <f t="shared" si="15"/>
        <v>100</v>
      </c>
    </row>
    <row r="208" spans="1:8" ht="30">
      <c r="A208" s="17" t="s">
        <v>484</v>
      </c>
      <c r="B208" s="8" t="s">
        <v>384</v>
      </c>
      <c r="C208" s="8" t="s">
        <v>22</v>
      </c>
      <c r="D208" s="8" t="s">
        <v>483</v>
      </c>
      <c r="E208" s="8" t="s">
        <v>117</v>
      </c>
      <c r="F208" s="62">
        <v>1459.302</v>
      </c>
      <c r="G208" s="62">
        <v>1459.302</v>
      </c>
      <c r="H208" s="70">
        <f t="shared" si="15"/>
        <v>100</v>
      </c>
    </row>
    <row r="209" spans="1:8" ht="42.75">
      <c r="A209" s="16" t="s">
        <v>218</v>
      </c>
      <c r="B209" s="8" t="s">
        <v>384</v>
      </c>
      <c r="C209" s="8" t="s">
        <v>22</v>
      </c>
      <c r="D209" s="8" t="s">
        <v>219</v>
      </c>
      <c r="E209" s="8" t="s">
        <v>53</v>
      </c>
      <c r="F209" s="62">
        <f>F210+F214+F212+F216</f>
        <v>35097.55705</v>
      </c>
      <c r="G209" s="62">
        <f>G210+G214+G212+G216</f>
        <v>32481.12642</v>
      </c>
      <c r="H209" s="70">
        <f t="shared" si="15"/>
        <v>92.54526283332874</v>
      </c>
    </row>
    <row r="210" spans="1:8" ht="42.75">
      <c r="A210" s="19" t="s">
        <v>405</v>
      </c>
      <c r="B210" s="8" t="s">
        <v>384</v>
      </c>
      <c r="C210" s="8" t="s">
        <v>22</v>
      </c>
      <c r="D210" s="8" t="s">
        <v>220</v>
      </c>
      <c r="E210" s="8" t="s">
        <v>53</v>
      </c>
      <c r="F210" s="62">
        <f>F211</f>
        <v>26131.189</v>
      </c>
      <c r="G210" s="62">
        <f>G211</f>
        <v>25927.97287</v>
      </c>
      <c r="H210" s="70">
        <f t="shared" si="15"/>
        <v>99.22232344651444</v>
      </c>
    </row>
    <row r="211" spans="1:8" ht="15">
      <c r="A211" s="17" t="s">
        <v>214</v>
      </c>
      <c r="B211" s="8" t="s">
        <v>384</v>
      </c>
      <c r="C211" s="8" t="s">
        <v>22</v>
      </c>
      <c r="D211" s="8" t="s">
        <v>220</v>
      </c>
      <c r="E211" s="8" t="s">
        <v>137</v>
      </c>
      <c r="F211" s="62">
        <f>29259-3127.811</f>
        <v>26131.189</v>
      </c>
      <c r="G211" s="62">
        <v>25927.97287</v>
      </c>
      <c r="H211" s="70">
        <f t="shared" si="15"/>
        <v>99.22232344651444</v>
      </c>
    </row>
    <row r="212" spans="1:8" ht="42.75">
      <c r="A212" s="19" t="s">
        <v>469</v>
      </c>
      <c r="B212" s="8" t="s">
        <v>384</v>
      </c>
      <c r="C212" s="8" t="s">
        <v>22</v>
      </c>
      <c r="D212" s="8" t="s">
        <v>220</v>
      </c>
      <c r="E212" s="8" t="s">
        <v>53</v>
      </c>
      <c r="F212" s="62">
        <f>F213</f>
        <v>4804.153050000001</v>
      </c>
      <c r="G212" s="62">
        <f>G213</f>
        <v>2390.93928</v>
      </c>
      <c r="H212" s="70">
        <f t="shared" si="15"/>
        <v>49.768174642146334</v>
      </c>
    </row>
    <row r="213" spans="1:8" ht="30">
      <c r="A213" s="17" t="s">
        <v>468</v>
      </c>
      <c r="B213" s="8" t="s">
        <v>384</v>
      </c>
      <c r="C213" s="8" t="s">
        <v>22</v>
      </c>
      <c r="D213" s="8" t="s">
        <v>220</v>
      </c>
      <c r="E213" s="8" t="s">
        <v>137</v>
      </c>
      <c r="F213" s="62">
        <f>2419.885+2384.26805</f>
        <v>4804.153050000001</v>
      </c>
      <c r="G213" s="62">
        <v>2390.93928</v>
      </c>
      <c r="H213" s="70">
        <f t="shared" si="15"/>
        <v>49.768174642146334</v>
      </c>
    </row>
    <row r="214" spans="1:8" ht="57">
      <c r="A214" s="29" t="s">
        <v>407</v>
      </c>
      <c r="B214" s="8" t="s">
        <v>384</v>
      </c>
      <c r="C214" s="8" t="s">
        <v>22</v>
      </c>
      <c r="D214" s="8" t="s">
        <v>221</v>
      </c>
      <c r="E214" s="8" t="s">
        <v>53</v>
      </c>
      <c r="F214" s="62">
        <f>F215</f>
        <v>3878.321</v>
      </c>
      <c r="G214" s="62">
        <f>G215</f>
        <v>3878.32027</v>
      </c>
      <c r="H214" s="70">
        <f t="shared" si="15"/>
        <v>99.99998117742189</v>
      </c>
    </row>
    <row r="215" spans="1:8" ht="15">
      <c r="A215" s="26" t="s">
        <v>116</v>
      </c>
      <c r="B215" s="8" t="s">
        <v>384</v>
      </c>
      <c r="C215" s="8" t="s">
        <v>22</v>
      </c>
      <c r="D215" s="8" t="s">
        <v>221</v>
      </c>
      <c r="E215" s="8" t="s">
        <v>117</v>
      </c>
      <c r="F215" s="79">
        <f>1000+3127.811+337.314-546.001-40.803</f>
        <v>3878.321</v>
      </c>
      <c r="G215" s="79">
        <f>4162.21427-G217</f>
        <v>3878.32027</v>
      </c>
      <c r="H215" s="70">
        <f t="shared" si="15"/>
        <v>99.99998117742189</v>
      </c>
    </row>
    <row r="216" spans="1:8" ht="42.75">
      <c r="A216" s="19" t="s">
        <v>485</v>
      </c>
      <c r="B216" s="8" t="s">
        <v>384</v>
      </c>
      <c r="C216" s="8" t="s">
        <v>22</v>
      </c>
      <c r="D216" s="8" t="s">
        <v>221</v>
      </c>
      <c r="E216" s="8" t="s">
        <v>53</v>
      </c>
      <c r="F216" s="62">
        <f>F217</f>
        <v>283.894</v>
      </c>
      <c r="G216" s="62">
        <f>G217</f>
        <v>283.894</v>
      </c>
      <c r="H216" s="70">
        <f t="shared" si="15"/>
        <v>100</v>
      </c>
    </row>
    <row r="217" spans="1:8" ht="30">
      <c r="A217" s="17" t="s">
        <v>484</v>
      </c>
      <c r="B217" s="8" t="s">
        <v>384</v>
      </c>
      <c r="C217" s="8" t="s">
        <v>22</v>
      </c>
      <c r="D217" s="8" t="s">
        <v>221</v>
      </c>
      <c r="E217" s="8" t="s">
        <v>117</v>
      </c>
      <c r="F217" s="62">
        <v>283.894</v>
      </c>
      <c r="G217" s="62">
        <v>283.894</v>
      </c>
      <c r="H217" s="70">
        <f t="shared" si="15"/>
        <v>100</v>
      </c>
    </row>
    <row r="218" spans="1:8" ht="15">
      <c r="A218" s="22" t="s">
        <v>235</v>
      </c>
      <c r="B218" s="44">
        <v>732</v>
      </c>
      <c r="C218" s="8" t="s">
        <v>22</v>
      </c>
      <c r="D218" s="8" t="s">
        <v>236</v>
      </c>
      <c r="E218" s="8" t="s">
        <v>53</v>
      </c>
      <c r="F218" s="62">
        <f>F219</f>
        <v>28615</v>
      </c>
      <c r="G218" s="62">
        <f>G219</f>
        <v>28615</v>
      </c>
      <c r="H218" s="70">
        <f t="shared" si="15"/>
        <v>100</v>
      </c>
    </row>
    <row r="219" spans="1:8" ht="42.75">
      <c r="A219" s="16" t="s">
        <v>452</v>
      </c>
      <c r="B219" s="44">
        <v>732</v>
      </c>
      <c r="C219" s="8" t="s">
        <v>22</v>
      </c>
      <c r="D219" s="8" t="s">
        <v>451</v>
      </c>
      <c r="E219" s="8" t="s">
        <v>53</v>
      </c>
      <c r="F219" s="62">
        <f>F220</f>
        <v>28615</v>
      </c>
      <c r="G219" s="62">
        <f>G220</f>
        <v>28615</v>
      </c>
      <c r="H219" s="70">
        <f t="shared" si="15"/>
        <v>100</v>
      </c>
    </row>
    <row r="220" spans="1:8" ht="30">
      <c r="A220" s="17" t="s">
        <v>450</v>
      </c>
      <c r="B220" s="44">
        <v>732</v>
      </c>
      <c r="C220" s="8" t="s">
        <v>22</v>
      </c>
      <c r="D220" s="8" t="s">
        <v>451</v>
      </c>
      <c r="E220" s="8" t="s">
        <v>428</v>
      </c>
      <c r="F220" s="62">
        <v>28615</v>
      </c>
      <c r="G220" s="62">
        <v>28615</v>
      </c>
      <c r="H220" s="70">
        <f t="shared" si="15"/>
        <v>100</v>
      </c>
    </row>
    <row r="221" spans="1:8" ht="15">
      <c r="A221" s="22" t="s">
        <v>233</v>
      </c>
      <c r="B221" s="8" t="s">
        <v>384</v>
      </c>
      <c r="C221" s="8" t="s">
        <v>22</v>
      </c>
      <c r="D221" s="8" t="s">
        <v>234</v>
      </c>
      <c r="E221" s="8" t="s">
        <v>53</v>
      </c>
      <c r="F221" s="62">
        <f>F222+F224</f>
        <v>5187.5885</v>
      </c>
      <c r="G221" s="62">
        <f>G222+G224</f>
        <v>5187.38903</v>
      </c>
      <c r="H221" s="70">
        <f t="shared" si="15"/>
        <v>99.99615486077973</v>
      </c>
    </row>
    <row r="222" spans="1:8" ht="28.5">
      <c r="A222" s="16" t="s">
        <v>403</v>
      </c>
      <c r="B222" s="8" t="s">
        <v>384</v>
      </c>
      <c r="C222" s="8" t="s">
        <v>22</v>
      </c>
      <c r="D222" s="8" t="s">
        <v>266</v>
      </c>
      <c r="E222" s="8" t="s">
        <v>53</v>
      </c>
      <c r="F222" s="62">
        <f>F223</f>
        <v>2255.205</v>
      </c>
      <c r="G222" s="62">
        <f>G223</f>
        <v>2255.20412</v>
      </c>
      <c r="H222" s="70">
        <f t="shared" si="15"/>
        <v>99.9999609791571</v>
      </c>
    </row>
    <row r="223" spans="1:8" ht="15">
      <c r="A223" s="28" t="s">
        <v>139</v>
      </c>
      <c r="B223" s="8" t="s">
        <v>384</v>
      </c>
      <c r="C223" s="8" t="s">
        <v>22</v>
      </c>
      <c r="D223" s="8" t="s">
        <v>266</v>
      </c>
      <c r="E223" s="8" t="s">
        <v>140</v>
      </c>
      <c r="F223" s="79">
        <f>3000-188.4-550-6.395</f>
        <v>2255.205</v>
      </c>
      <c r="G223" s="79">
        <v>2255.20412</v>
      </c>
      <c r="H223" s="70">
        <f t="shared" si="15"/>
        <v>99.9999609791571</v>
      </c>
    </row>
    <row r="224" spans="1:8" ht="28.5">
      <c r="A224" s="16" t="s">
        <v>408</v>
      </c>
      <c r="B224" s="8" t="s">
        <v>384</v>
      </c>
      <c r="C224" s="8" t="s">
        <v>22</v>
      </c>
      <c r="D224" s="8" t="s">
        <v>270</v>
      </c>
      <c r="E224" s="8" t="s">
        <v>53</v>
      </c>
      <c r="F224" s="62">
        <f>F225</f>
        <v>2932.3835</v>
      </c>
      <c r="G224" s="62">
        <f>G225</f>
        <v>2932.18491</v>
      </c>
      <c r="H224" s="70">
        <f t="shared" si="15"/>
        <v>99.9932276934446</v>
      </c>
    </row>
    <row r="225" spans="1:8" ht="30">
      <c r="A225" s="17" t="s">
        <v>385</v>
      </c>
      <c r="B225" s="8" t="s">
        <v>384</v>
      </c>
      <c r="C225" s="8" t="s">
        <v>22</v>
      </c>
      <c r="D225" s="8" t="s">
        <v>270</v>
      </c>
      <c r="E225" s="8" t="s">
        <v>428</v>
      </c>
      <c r="F225" s="79">
        <f>2500+200+50+182.3835</f>
        <v>2932.3835</v>
      </c>
      <c r="G225" s="79">
        <v>2932.18491</v>
      </c>
      <c r="H225" s="70">
        <f t="shared" si="15"/>
        <v>99.9932276934446</v>
      </c>
    </row>
    <row r="226" spans="1:8" ht="15">
      <c r="A226" s="14" t="s">
        <v>23</v>
      </c>
      <c r="B226" s="8" t="s">
        <v>384</v>
      </c>
      <c r="C226" s="8" t="s">
        <v>24</v>
      </c>
      <c r="D226" s="8" t="s">
        <v>52</v>
      </c>
      <c r="E226" s="8" t="s">
        <v>53</v>
      </c>
      <c r="F226" s="62">
        <f>F227</f>
        <v>17979.051</v>
      </c>
      <c r="G226" s="62">
        <f>G227</f>
        <v>17956.26449</v>
      </c>
      <c r="H226" s="70">
        <f t="shared" si="15"/>
        <v>99.87326077444244</v>
      </c>
    </row>
    <row r="227" spans="1:8" ht="15">
      <c r="A227" s="30" t="s">
        <v>233</v>
      </c>
      <c r="B227" s="8" t="s">
        <v>384</v>
      </c>
      <c r="C227" s="8" t="s">
        <v>24</v>
      </c>
      <c r="D227" s="8" t="s">
        <v>234</v>
      </c>
      <c r="E227" s="8" t="s">
        <v>53</v>
      </c>
      <c r="F227" s="62">
        <f>F230+F228</f>
        <v>17979.051</v>
      </c>
      <c r="G227" s="62">
        <f>G230+G228</f>
        <v>17956.26449</v>
      </c>
      <c r="H227" s="70">
        <f t="shared" si="15"/>
        <v>99.87326077444244</v>
      </c>
    </row>
    <row r="228" spans="1:8" ht="28.5">
      <c r="A228" s="16" t="s">
        <v>403</v>
      </c>
      <c r="B228" s="8" t="s">
        <v>384</v>
      </c>
      <c r="C228" s="8" t="s">
        <v>24</v>
      </c>
      <c r="D228" s="8" t="s">
        <v>266</v>
      </c>
      <c r="E228" s="8" t="s">
        <v>53</v>
      </c>
      <c r="F228" s="62">
        <f>F229</f>
        <v>3654.2</v>
      </c>
      <c r="G228" s="62">
        <f>G229</f>
        <v>3631.48974</v>
      </c>
      <c r="H228" s="70">
        <f t="shared" si="15"/>
        <v>99.37851622790215</v>
      </c>
    </row>
    <row r="229" spans="1:8" ht="15">
      <c r="A229" s="7" t="s">
        <v>139</v>
      </c>
      <c r="B229" s="8" t="s">
        <v>384</v>
      </c>
      <c r="C229" s="8" t="s">
        <v>24</v>
      </c>
      <c r="D229" s="8" t="s">
        <v>266</v>
      </c>
      <c r="E229" s="8" t="s">
        <v>140</v>
      </c>
      <c r="F229" s="79">
        <f>7375.2-2721-1000</f>
        <v>3654.2</v>
      </c>
      <c r="G229" s="79">
        <v>3631.48974</v>
      </c>
      <c r="H229" s="70">
        <f t="shared" si="15"/>
        <v>99.37851622790215</v>
      </c>
    </row>
    <row r="230" spans="1:8" ht="40.5">
      <c r="A230" s="27" t="s">
        <v>404</v>
      </c>
      <c r="B230" s="8" t="s">
        <v>384</v>
      </c>
      <c r="C230" s="8" t="s">
        <v>24</v>
      </c>
      <c r="D230" s="8" t="s">
        <v>269</v>
      </c>
      <c r="E230" s="8" t="s">
        <v>53</v>
      </c>
      <c r="F230" s="62">
        <f>SUM(F231:F231)</f>
        <v>14324.851</v>
      </c>
      <c r="G230" s="62">
        <f>SUM(G231:G231)</f>
        <v>14324.77475</v>
      </c>
      <c r="H230" s="70">
        <f t="shared" si="15"/>
        <v>99.9994677082505</v>
      </c>
    </row>
    <row r="231" spans="1:8" ht="15">
      <c r="A231" s="31" t="s">
        <v>139</v>
      </c>
      <c r="B231" s="8" t="s">
        <v>384</v>
      </c>
      <c r="C231" s="8" t="s">
        <v>24</v>
      </c>
      <c r="D231" s="12" t="s">
        <v>269</v>
      </c>
      <c r="E231" s="8" t="s">
        <v>140</v>
      </c>
      <c r="F231" s="80">
        <f>16059+1105.5-3500+660.351</f>
        <v>14324.851</v>
      </c>
      <c r="G231" s="80">
        <v>14324.77475</v>
      </c>
      <c r="H231" s="70">
        <f t="shared" si="15"/>
        <v>99.9994677082505</v>
      </c>
    </row>
    <row r="232" spans="1:8" ht="15">
      <c r="A232" s="32" t="s">
        <v>106</v>
      </c>
      <c r="B232" s="8" t="s">
        <v>384</v>
      </c>
      <c r="C232" s="8" t="s">
        <v>144</v>
      </c>
      <c r="D232" s="8" t="s">
        <v>52</v>
      </c>
      <c r="E232" s="8" t="s">
        <v>53</v>
      </c>
      <c r="F232" s="62">
        <f>F233+F246</f>
        <v>136059.119</v>
      </c>
      <c r="G232" s="62">
        <f>G233+G246</f>
        <v>136058.4619</v>
      </c>
      <c r="H232" s="70">
        <f t="shared" si="15"/>
        <v>99.99951704817374</v>
      </c>
    </row>
    <row r="233" spans="1:8" ht="15">
      <c r="A233" s="22" t="s">
        <v>106</v>
      </c>
      <c r="B233" s="8" t="s">
        <v>384</v>
      </c>
      <c r="C233" s="8" t="s">
        <v>144</v>
      </c>
      <c r="D233" s="8" t="s">
        <v>105</v>
      </c>
      <c r="E233" s="8" t="s">
        <v>53</v>
      </c>
      <c r="F233" s="62">
        <f>F234+F236+F239+F241+F243</f>
        <v>61277.954</v>
      </c>
      <c r="G233" s="62">
        <f>G234+G236+G239+G241+G243</f>
        <v>61277.9471</v>
      </c>
      <c r="H233" s="70">
        <f t="shared" si="15"/>
        <v>99.99998873983293</v>
      </c>
    </row>
    <row r="234" spans="1:8" ht="15">
      <c r="A234" s="16" t="s">
        <v>108</v>
      </c>
      <c r="B234" s="8" t="s">
        <v>384</v>
      </c>
      <c r="C234" s="8" t="s">
        <v>144</v>
      </c>
      <c r="D234" s="8" t="s">
        <v>145</v>
      </c>
      <c r="E234" s="8" t="s">
        <v>53</v>
      </c>
      <c r="F234" s="62">
        <f>F235</f>
        <v>11638.04586</v>
      </c>
      <c r="G234" s="62">
        <f>G235</f>
        <v>11638.04586</v>
      </c>
      <c r="H234" s="70">
        <f t="shared" si="15"/>
        <v>100</v>
      </c>
    </row>
    <row r="235" spans="1:8" ht="15">
      <c r="A235" s="26" t="s">
        <v>136</v>
      </c>
      <c r="B235" s="8" t="s">
        <v>384</v>
      </c>
      <c r="C235" s="8" t="s">
        <v>144</v>
      </c>
      <c r="D235" s="8" t="s">
        <v>145</v>
      </c>
      <c r="E235" s="8" t="s">
        <v>137</v>
      </c>
      <c r="F235" s="62">
        <f>11390+263.79973-15.75387</f>
        <v>11638.04586</v>
      </c>
      <c r="G235" s="62">
        <v>11638.04586</v>
      </c>
      <c r="H235" s="70">
        <f t="shared" si="15"/>
        <v>100</v>
      </c>
    </row>
    <row r="236" spans="1:8" ht="42.75">
      <c r="A236" s="16" t="s">
        <v>150</v>
      </c>
      <c r="B236" s="8" t="s">
        <v>384</v>
      </c>
      <c r="C236" s="8" t="s">
        <v>144</v>
      </c>
      <c r="D236" s="8" t="s">
        <v>146</v>
      </c>
      <c r="E236" s="8" t="s">
        <v>53</v>
      </c>
      <c r="F236" s="62">
        <f>F237+F238</f>
        <v>28679.44562</v>
      </c>
      <c r="G236" s="62">
        <f>G237+G238</f>
        <v>28679.43872</v>
      </c>
      <c r="H236" s="70">
        <f t="shared" si="15"/>
        <v>99.99997594095753</v>
      </c>
    </row>
    <row r="237" spans="1:8" ht="15">
      <c r="A237" s="26" t="s">
        <v>136</v>
      </c>
      <c r="B237" s="8" t="s">
        <v>384</v>
      </c>
      <c r="C237" s="8" t="s">
        <v>144</v>
      </c>
      <c r="D237" s="8" t="s">
        <v>146</v>
      </c>
      <c r="E237" s="8" t="s">
        <v>137</v>
      </c>
      <c r="F237" s="62">
        <f>300-40.48728</f>
        <v>259.51272</v>
      </c>
      <c r="G237" s="62">
        <v>259.51272</v>
      </c>
      <c r="H237" s="70">
        <f t="shared" si="15"/>
        <v>100</v>
      </c>
    </row>
    <row r="238" spans="1:8" ht="15">
      <c r="A238" s="26" t="s">
        <v>116</v>
      </c>
      <c r="B238" s="8" t="s">
        <v>384</v>
      </c>
      <c r="C238" s="8" t="s">
        <v>144</v>
      </c>
      <c r="D238" s="8" t="s">
        <v>146</v>
      </c>
      <c r="E238" s="8" t="s">
        <v>117</v>
      </c>
      <c r="F238" s="79">
        <f>35667-6739.5-283.289-223.31245-16.71952+15.75387</f>
        <v>28419.9329</v>
      </c>
      <c r="G238" s="79">
        <v>28419.926</v>
      </c>
      <c r="H238" s="70">
        <f t="shared" si="15"/>
        <v>99.99997572126568</v>
      </c>
    </row>
    <row r="239" spans="1:8" ht="15">
      <c r="A239" s="16" t="s">
        <v>109</v>
      </c>
      <c r="B239" s="8" t="s">
        <v>384</v>
      </c>
      <c r="C239" s="8" t="s">
        <v>144</v>
      </c>
      <c r="D239" s="8" t="s">
        <v>147</v>
      </c>
      <c r="E239" s="8" t="s">
        <v>53</v>
      </c>
      <c r="F239" s="62">
        <f>F240</f>
        <v>13986.993</v>
      </c>
      <c r="G239" s="62">
        <f>G240</f>
        <v>13986.993</v>
      </c>
      <c r="H239" s="70">
        <f t="shared" si="15"/>
        <v>100</v>
      </c>
    </row>
    <row r="240" spans="1:8" ht="15">
      <c r="A240" s="26" t="s">
        <v>116</v>
      </c>
      <c r="B240" s="8" t="s">
        <v>384</v>
      </c>
      <c r="C240" s="8" t="s">
        <v>144</v>
      </c>
      <c r="D240" s="8" t="s">
        <v>147</v>
      </c>
      <c r="E240" s="8" t="s">
        <v>117</v>
      </c>
      <c r="F240" s="79">
        <f>14680-660-22-5.907-5.1</f>
        <v>13986.993</v>
      </c>
      <c r="G240" s="79">
        <v>13986.993</v>
      </c>
      <c r="H240" s="70">
        <f t="shared" si="15"/>
        <v>100</v>
      </c>
    </row>
    <row r="241" spans="1:8" ht="15">
      <c r="A241" s="16" t="s">
        <v>110</v>
      </c>
      <c r="B241" s="8" t="s">
        <v>384</v>
      </c>
      <c r="C241" s="8" t="s">
        <v>144</v>
      </c>
      <c r="D241" s="8" t="s">
        <v>148</v>
      </c>
      <c r="E241" s="8" t="s">
        <v>53</v>
      </c>
      <c r="F241" s="62">
        <f>F242</f>
        <v>911</v>
      </c>
      <c r="G241" s="62">
        <f>G242</f>
        <v>911</v>
      </c>
      <c r="H241" s="70">
        <f t="shared" si="15"/>
        <v>100</v>
      </c>
    </row>
    <row r="242" spans="1:8" ht="15">
      <c r="A242" s="26" t="s">
        <v>136</v>
      </c>
      <c r="B242" s="8" t="s">
        <v>384</v>
      </c>
      <c r="C242" s="8" t="s">
        <v>144</v>
      </c>
      <c r="D242" s="8" t="s">
        <v>148</v>
      </c>
      <c r="E242" s="8" t="s">
        <v>137</v>
      </c>
      <c r="F242" s="62">
        <f>1170-259</f>
        <v>911</v>
      </c>
      <c r="G242" s="62">
        <v>911</v>
      </c>
      <c r="H242" s="70">
        <f t="shared" si="15"/>
        <v>100</v>
      </c>
    </row>
    <row r="243" spans="1:8" ht="28.5">
      <c r="A243" s="16" t="s">
        <v>107</v>
      </c>
      <c r="B243" s="8" t="s">
        <v>384</v>
      </c>
      <c r="C243" s="8" t="s">
        <v>144</v>
      </c>
      <c r="D243" s="8" t="s">
        <v>149</v>
      </c>
      <c r="E243" s="8" t="s">
        <v>53</v>
      </c>
      <c r="F243" s="62">
        <f>F244+F245</f>
        <v>6062.469520000001</v>
      </c>
      <c r="G243" s="62">
        <f>G244+G245</f>
        <v>6062.46952</v>
      </c>
      <c r="H243" s="70">
        <f t="shared" si="15"/>
        <v>99.99999999999999</v>
      </c>
    </row>
    <row r="244" spans="1:8" ht="15">
      <c r="A244" s="26" t="s">
        <v>136</v>
      </c>
      <c r="B244" s="8" t="s">
        <v>384</v>
      </c>
      <c r="C244" s="8" t="s">
        <v>144</v>
      </c>
      <c r="D244" s="8" t="s">
        <v>149</v>
      </c>
      <c r="E244" s="8" t="s">
        <v>137</v>
      </c>
      <c r="F244" s="79">
        <f>8060.3-210-5850.3+49.008-0.0002</f>
        <v>2049.0078</v>
      </c>
      <c r="G244" s="79">
        <v>2049.0078</v>
      </c>
      <c r="H244" s="70">
        <f t="shared" si="15"/>
        <v>100</v>
      </c>
    </row>
    <row r="245" spans="1:8" ht="15">
      <c r="A245" s="26" t="s">
        <v>116</v>
      </c>
      <c r="B245" s="8" t="s">
        <v>384</v>
      </c>
      <c r="C245" s="8" t="s">
        <v>144</v>
      </c>
      <c r="D245" s="8" t="s">
        <v>149</v>
      </c>
      <c r="E245" s="8" t="s">
        <v>117</v>
      </c>
      <c r="F245" s="79">
        <f>480+5850.3-186.116-160-1437.934-49.008-470.61836-13.16192</f>
        <v>4013.4617200000002</v>
      </c>
      <c r="G245" s="79">
        <v>4013.46172</v>
      </c>
      <c r="H245" s="70">
        <f t="shared" si="15"/>
        <v>99.99999999999999</v>
      </c>
    </row>
    <row r="246" spans="1:8" ht="15">
      <c r="A246" s="30" t="s">
        <v>233</v>
      </c>
      <c r="B246" s="8" t="s">
        <v>384</v>
      </c>
      <c r="C246" s="8" t="s">
        <v>144</v>
      </c>
      <c r="D246" s="8" t="s">
        <v>234</v>
      </c>
      <c r="E246" s="8" t="s">
        <v>53</v>
      </c>
      <c r="F246" s="62">
        <f>F249+F247+F251</f>
        <v>74781.165</v>
      </c>
      <c r="G246" s="62">
        <f>G249+G247+G251</f>
        <v>74780.51479999999</v>
      </c>
      <c r="H246" s="70">
        <f t="shared" si="15"/>
        <v>99.9991305297263</v>
      </c>
    </row>
    <row r="247" spans="1:8" ht="40.5">
      <c r="A247" s="27" t="s">
        <v>406</v>
      </c>
      <c r="B247" s="8" t="s">
        <v>384</v>
      </c>
      <c r="C247" s="8" t="s">
        <v>144</v>
      </c>
      <c r="D247" s="8" t="s">
        <v>0</v>
      </c>
      <c r="E247" s="8" t="s">
        <v>53</v>
      </c>
      <c r="F247" s="62">
        <f>F248</f>
        <v>69065.491</v>
      </c>
      <c r="G247" s="62">
        <f>G248</f>
        <v>69065.491</v>
      </c>
      <c r="H247" s="70">
        <f t="shared" si="15"/>
        <v>100</v>
      </c>
    </row>
    <row r="248" spans="1:8" ht="15">
      <c r="A248" s="26" t="s">
        <v>116</v>
      </c>
      <c r="B248" s="8" t="s">
        <v>384</v>
      </c>
      <c r="C248" s="8" t="s">
        <v>144</v>
      </c>
      <c r="D248" s="8" t="s">
        <v>0</v>
      </c>
      <c r="E248" s="8" t="s">
        <v>117</v>
      </c>
      <c r="F248" s="79">
        <f>63100+6739.5-562.072-211.937</f>
        <v>69065.491</v>
      </c>
      <c r="G248" s="79">
        <v>69065.491</v>
      </c>
      <c r="H248" s="70">
        <f t="shared" si="15"/>
        <v>100</v>
      </c>
    </row>
    <row r="249" spans="1:8" ht="42.75">
      <c r="A249" s="18" t="s">
        <v>410</v>
      </c>
      <c r="B249" s="8" t="s">
        <v>384</v>
      </c>
      <c r="C249" s="8" t="s">
        <v>144</v>
      </c>
      <c r="D249" s="8" t="s">
        <v>268</v>
      </c>
      <c r="E249" s="8" t="s">
        <v>53</v>
      </c>
      <c r="F249" s="62">
        <f>F250</f>
        <v>5533.674</v>
      </c>
      <c r="G249" s="62">
        <f>G250</f>
        <v>5533.563</v>
      </c>
      <c r="H249" s="70">
        <f t="shared" si="15"/>
        <v>99.99799409939942</v>
      </c>
    </row>
    <row r="250" spans="1:8" ht="15">
      <c r="A250" s="26" t="s">
        <v>116</v>
      </c>
      <c r="B250" s="8" t="s">
        <v>384</v>
      </c>
      <c r="C250" s="8" t="s">
        <v>144</v>
      </c>
      <c r="D250" s="8" t="s">
        <v>268</v>
      </c>
      <c r="E250" s="8" t="s">
        <v>117</v>
      </c>
      <c r="F250" s="79">
        <f>6270-638.825-97.501</f>
        <v>5533.674</v>
      </c>
      <c r="G250" s="79">
        <v>5533.563</v>
      </c>
      <c r="H250" s="70">
        <f t="shared" si="15"/>
        <v>99.99799409939942</v>
      </c>
    </row>
    <row r="251" spans="1:8" ht="85.5">
      <c r="A251" s="16" t="s">
        <v>419</v>
      </c>
      <c r="B251" s="8" t="s">
        <v>384</v>
      </c>
      <c r="C251" s="8" t="s">
        <v>144</v>
      </c>
      <c r="D251" s="8" t="s">
        <v>272</v>
      </c>
      <c r="E251" s="8" t="s">
        <v>53</v>
      </c>
      <c r="F251" s="62">
        <f>F252</f>
        <v>182</v>
      </c>
      <c r="G251" s="62">
        <f>G252</f>
        <v>181.4608</v>
      </c>
      <c r="H251" s="70">
        <f t="shared" si="15"/>
        <v>99.70373626373626</v>
      </c>
    </row>
    <row r="252" spans="1:8" ht="15">
      <c r="A252" s="17" t="s">
        <v>116</v>
      </c>
      <c r="B252" s="8" t="s">
        <v>384</v>
      </c>
      <c r="C252" s="8" t="s">
        <v>144</v>
      </c>
      <c r="D252" s="8" t="s">
        <v>272</v>
      </c>
      <c r="E252" s="8" t="s">
        <v>117</v>
      </c>
      <c r="F252" s="62">
        <f>210-28</f>
        <v>182</v>
      </c>
      <c r="G252" s="62">
        <v>181.4608</v>
      </c>
      <c r="H252" s="70">
        <f t="shared" si="15"/>
        <v>99.70373626373626</v>
      </c>
    </row>
    <row r="253" spans="1:8" ht="30">
      <c r="A253" s="14" t="s">
        <v>93</v>
      </c>
      <c r="B253" s="8" t="s">
        <v>384</v>
      </c>
      <c r="C253" s="8" t="s">
        <v>151</v>
      </c>
      <c r="D253" s="8" t="s">
        <v>52</v>
      </c>
      <c r="E253" s="8" t="s">
        <v>53</v>
      </c>
      <c r="F253" s="62">
        <f>F254+F259</f>
        <v>10249.178</v>
      </c>
      <c r="G253" s="62">
        <f>G254+G259</f>
        <v>10239.08757</v>
      </c>
      <c r="H253" s="70">
        <f t="shared" si="15"/>
        <v>99.90154888518865</v>
      </c>
    </row>
    <row r="254" spans="1:8" ht="60">
      <c r="A254" s="15" t="s">
        <v>113</v>
      </c>
      <c r="B254" s="8" t="s">
        <v>384</v>
      </c>
      <c r="C254" s="8" t="s">
        <v>151</v>
      </c>
      <c r="D254" s="8" t="s">
        <v>114</v>
      </c>
      <c r="E254" s="8" t="s">
        <v>53</v>
      </c>
      <c r="F254" s="62">
        <f>F255+F257</f>
        <v>8601.27517</v>
      </c>
      <c r="G254" s="62">
        <f>G255+G257</f>
        <v>8591.53522</v>
      </c>
      <c r="H254" s="70">
        <f t="shared" si="15"/>
        <v>99.88676155793769</v>
      </c>
    </row>
    <row r="255" spans="1:8" ht="15">
      <c r="A255" s="16" t="s">
        <v>84</v>
      </c>
      <c r="B255" s="8" t="s">
        <v>384</v>
      </c>
      <c r="C255" s="8" t="s">
        <v>151</v>
      </c>
      <c r="D255" s="8" t="s">
        <v>119</v>
      </c>
      <c r="E255" s="8" t="s">
        <v>53</v>
      </c>
      <c r="F255" s="62">
        <f>F256</f>
        <v>5203.79717</v>
      </c>
      <c r="G255" s="62">
        <f>G256</f>
        <v>5203.79717</v>
      </c>
      <c r="H255" s="70">
        <f t="shared" si="15"/>
        <v>100</v>
      </c>
    </row>
    <row r="256" spans="1:8" ht="15">
      <c r="A256" s="17" t="s">
        <v>116</v>
      </c>
      <c r="B256" s="8" t="s">
        <v>384</v>
      </c>
      <c r="C256" s="8" t="s">
        <v>151</v>
      </c>
      <c r="D256" s="8" t="s">
        <v>119</v>
      </c>
      <c r="E256" s="8" t="s">
        <v>117</v>
      </c>
      <c r="F256" s="62">
        <f>5064+186.7-12-34.90283</f>
        <v>5203.79717</v>
      </c>
      <c r="G256" s="62">
        <v>5203.79717</v>
      </c>
      <c r="H256" s="70">
        <f t="shared" si="15"/>
        <v>100</v>
      </c>
    </row>
    <row r="257" spans="1:8" ht="29.25">
      <c r="A257" s="20" t="s">
        <v>64</v>
      </c>
      <c r="B257" s="8" t="s">
        <v>384</v>
      </c>
      <c r="C257" s="8" t="s">
        <v>151</v>
      </c>
      <c r="D257" s="8" t="s">
        <v>243</v>
      </c>
      <c r="E257" s="8" t="s">
        <v>53</v>
      </c>
      <c r="F257" s="62">
        <f>F258</f>
        <v>3397.478</v>
      </c>
      <c r="G257" s="62">
        <f>G258</f>
        <v>3387.73805</v>
      </c>
      <c r="H257" s="70">
        <f t="shared" si="15"/>
        <v>99.71331823193556</v>
      </c>
    </row>
    <row r="258" spans="1:8" ht="15">
      <c r="A258" s="17" t="s">
        <v>173</v>
      </c>
      <c r="B258" s="8" t="s">
        <v>384</v>
      </c>
      <c r="C258" s="8" t="s">
        <v>151</v>
      </c>
      <c r="D258" s="8" t="s">
        <v>243</v>
      </c>
      <c r="E258" s="8" t="s">
        <v>128</v>
      </c>
      <c r="F258" s="62">
        <f>3042+99.8+210.178+45.5</f>
        <v>3397.478</v>
      </c>
      <c r="G258" s="62">
        <v>3387.73805</v>
      </c>
      <c r="H258" s="70">
        <f t="shared" si="15"/>
        <v>99.71331823193556</v>
      </c>
    </row>
    <row r="259" spans="1:8" ht="60">
      <c r="A259" s="15" t="s">
        <v>102</v>
      </c>
      <c r="B259" s="8" t="s">
        <v>384</v>
      </c>
      <c r="C259" s="8" t="s">
        <v>151</v>
      </c>
      <c r="D259" s="8" t="s">
        <v>69</v>
      </c>
      <c r="E259" s="8" t="s">
        <v>53</v>
      </c>
      <c r="F259" s="62">
        <f>F260</f>
        <v>1647.90283</v>
      </c>
      <c r="G259" s="62">
        <f>G260</f>
        <v>1647.55235</v>
      </c>
      <c r="H259" s="70">
        <f t="shared" si="15"/>
        <v>99.97873175568246</v>
      </c>
    </row>
    <row r="260" spans="1:8" ht="28.5">
      <c r="A260" s="16" t="s">
        <v>64</v>
      </c>
      <c r="B260" s="8" t="s">
        <v>384</v>
      </c>
      <c r="C260" s="8" t="s">
        <v>151</v>
      </c>
      <c r="D260" s="8" t="s">
        <v>163</v>
      </c>
      <c r="E260" s="8" t="s">
        <v>53</v>
      </c>
      <c r="F260" s="62">
        <f>F261</f>
        <v>1647.90283</v>
      </c>
      <c r="G260" s="62">
        <f>G261</f>
        <v>1647.55235</v>
      </c>
      <c r="H260" s="70">
        <f t="shared" si="15"/>
        <v>99.97873175568246</v>
      </c>
    </row>
    <row r="261" spans="1:8" ht="15">
      <c r="A261" s="17" t="s">
        <v>156</v>
      </c>
      <c r="B261" s="8" t="s">
        <v>384</v>
      </c>
      <c r="C261" s="8" t="s">
        <v>151</v>
      </c>
      <c r="D261" s="8" t="s">
        <v>163</v>
      </c>
      <c r="E261" s="8" t="s">
        <v>128</v>
      </c>
      <c r="F261" s="62">
        <f>1548+53+12+34.90283</f>
        <v>1647.90283</v>
      </c>
      <c r="G261" s="62">
        <v>1647.55235</v>
      </c>
      <c r="H261" s="70">
        <f t="shared" si="15"/>
        <v>99.97873175568246</v>
      </c>
    </row>
    <row r="262" spans="1:8" ht="15">
      <c r="A262" s="9" t="s">
        <v>25</v>
      </c>
      <c r="B262" s="8" t="s">
        <v>384</v>
      </c>
      <c r="C262" s="13" t="s">
        <v>26</v>
      </c>
      <c r="D262" s="13" t="s">
        <v>52</v>
      </c>
      <c r="E262" s="13" t="s">
        <v>53</v>
      </c>
      <c r="F262" s="61">
        <f aca="true" t="shared" si="16" ref="F262:G265">F263</f>
        <v>446</v>
      </c>
      <c r="G262" s="61">
        <f t="shared" si="16"/>
        <v>446</v>
      </c>
      <c r="H262" s="70">
        <f t="shared" si="15"/>
        <v>100</v>
      </c>
    </row>
    <row r="263" spans="1:8" ht="15">
      <c r="A263" s="14" t="s">
        <v>231</v>
      </c>
      <c r="B263" s="8" t="s">
        <v>384</v>
      </c>
      <c r="C263" s="8" t="s">
        <v>232</v>
      </c>
      <c r="D263" s="8" t="s">
        <v>52</v>
      </c>
      <c r="E263" s="8" t="s">
        <v>53</v>
      </c>
      <c r="F263" s="62">
        <f t="shared" si="16"/>
        <v>446</v>
      </c>
      <c r="G263" s="62">
        <f t="shared" si="16"/>
        <v>446</v>
      </c>
      <c r="H263" s="70">
        <f t="shared" si="15"/>
        <v>100</v>
      </c>
    </row>
    <row r="264" spans="1:8" ht="15">
      <c r="A264" s="15" t="s">
        <v>92</v>
      </c>
      <c r="B264" s="8" t="s">
        <v>384</v>
      </c>
      <c r="C264" s="8" t="s">
        <v>232</v>
      </c>
      <c r="D264" s="8" t="s">
        <v>91</v>
      </c>
      <c r="E264" s="8" t="s">
        <v>53</v>
      </c>
      <c r="F264" s="62">
        <f t="shared" si="16"/>
        <v>446</v>
      </c>
      <c r="G264" s="62">
        <f t="shared" si="16"/>
        <v>446</v>
      </c>
      <c r="H264" s="70">
        <f t="shared" si="15"/>
        <v>100</v>
      </c>
    </row>
    <row r="265" spans="1:8" ht="15">
      <c r="A265" s="16" t="s">
        <v>61</v>
      </c>
      <c r="B265" s="8" t="s">
        <v>384</v>
      </c>
      <c r="C265" s="8" t="s">
        <v>232</v>
      </c>
      <c r="D265" s="8" t="s">
        <v>154</v>
      </c>
      <c r="E265" s="8" t="s">
        <v>53</v>
      </c>
      <c r="F265" s="62">
        <f t="shared" si="16"/>
        <v>446</v>
      </c>
      <c r="G265" s="62">
        <f t="shared" si="16"/>
        <v>446</v>
      </c>
      <c r="H265" s="70">
        <f t="shared" si="15"/>
        <v>100</v>
      </c>
    </row>
    <row r="266" spans="1:8" ht="15">
      <c r="A266" s="17" t="s">
        <v>116</v>
      </c>
      <c r="B266" s="8" t="s">
        <v>384</v>
      </c>
      <c r="C266" s="8" t="s">
        <v>232</v>
      </c>
      <c r="D266" s="8" t="s">
        <v>154</v>
      </c>
      <c r="E266" s="8" t="s">
        <v>117</v>
      </c>
      <c r="F266" s="62">
        <v>446</v>
      </c>
      <c r="G266" s="62">
        <v>446</v>
      </c>
      <c r="H266" s="70">
        <f t="shared" si="15"/>
        <v>100</v>
      </c>
    </row>
    <row r="267" spans="1:8" ht="15">
      <c r="A267" s="9" t="s">
        <v>27</v>
      </c>
      <c r="B267" s="8" t="s">
        <v>384</v>
      </c>
      <c r="C267" s="13" t="s">
        <v>28</v>
      </c>
      <c r="D267" s="13" t="s">
        <v>52</v>
      </c>
      <c r="E267" s="13" t="s">
        <v>53</v>
      </c>
      <c r="F267" s="61">
        <f>F272+F268</f>
        <v>6842</v>
      </c>
      <c r="G267" s="61">
        <f>G272+G268</f>
        <v>6842</v>
      </c>
      <c r="H267" s="70">
        <f t="shared" si="15"/>
        <v>100</v>
      </c>
    </row>
    <row r="268" spans="1:8" ht="15" hidden="1">
      <c r="A268" s="14" t="s">
        <v>29</v>
      </c>
      <c r="B268" s="8" t="s">
        <v>384</v>
      </c>
      <c r="C268" s="8" t="s">
        <v>30</v>
      </c>
      <c r="D268" s="8" t="s">
        <v>52</v>
      </c>
      <c r="E268" s="8" t="s">
        <v>53</v>
      </c>
      <c r="F268" s="62">
        <f aca="true" t="shared" si="17" ref="F268:G270">F269</f>
        <v>0</v>
      </c>
      <c r="G268" s="62">
        <f t="shared" si="17"/>
        <v>0</v>
      </c>
      <c r="H268" s="70">
        <f aca="true" t="shared" si="18" ref="H268:H331">IF(F268=0,0,G268/F268*100)</f>
        <v>0</v>
      </c>
    </row>
    <row r="269" spans="1:8" ht="15" hidden="1">
      <c r="A269" s="30" t="s">
        <v>233</v>
      </c>
      <c r="B269" s="8" t="s">
        <v>384</v>
      </c>
      <c r="C269" s="8" t="s">
        <v>30</v>
      </c>
      <c r="D269" s="8" t="s">
        <v>234</v>
      </c>
      <c r="E269" s="8" t="s">
        <v>53</v>
      </c>
      <c r="F269" s="62">
        <f t="shared" si="17"/>
        <v>0</v>
      </c>
      <c r="G269" s="62">
        <f t="shared" si="17"/>
        <v>0</v>
      </c>
      <c r="H269" s="70">
        <f t="shared" si="18"/>
        <v>0</v>
      </c>
    </row>
    <row r="270" spans="1:8" ht="28.5" hidden="1">
      <c r="A270" s="16" t="s">
        <v>403</v>
      </c>
      <c r="B270" s="8" t="s">
        <v>384</v>
      </c>
      <c r="C270" s="8" t="s">
        <v>30</v>
      </c>
      <c r="D270" s="8" t="s">
        <v>266</v>
      </c>
      <c r="E270" s="8" t="s">
        <v>53</v>
      </c>
      <c r="F270" s="62">
        <f t="shared" si="17"/>
        <v>0</v>
      </c>
      <c r="G270" s="62">
        <f t="shared" si="17"/>
        <v>0</v>
      </c>
      <c r="H270" s="70">
        <f t="shared" si="18"/>
        <v>0</v>
      </c>
    </row>
    <row r="271" spans="1:8" ht="15" hidden="1">
      <c r="A271" s="17" t="s">
        <v>139</v>
      </c>
      <c r="B271" s="8" t="s">
        <v>384</v>
      </c>
      <c r="C271" s="8" t="s">
        <v>30</v>
      </c>
      <c r="D271" s="8" t="s">
        <v>266</v>
      </c>
      <c r="E271" s="8" t="s">
        <v>140</v>
      </c>
      <c r="F271" s="62">
        <f>500-500</f>
        <v>0</v>
      </c>
      <c r="G271" s="62">
        <f>500-500</f>
        <v>0</v>
      </c>
      <c r="H271" s="70">
        <f t="shared" si="18"/>
        <v>0</v>
      </c>
    </row>
    <row r="272" spans="1:8" ht="15">
      <c r="A272" s="14" t="s">
        <v>31</v>
      </c>
      <c r="B272" s="8" t="s">
        <v>384</v>
      </c>
      <c r="C272" s="8" t="s">
        <v>32</v>
      </c>
      <c r="D272" s="8" t="s">
        <v>52</v>
      </c>
      <c r="E272" s="8" t="s">
        <v>53</v>
      </c>
      <c r="F272" s="62">
        <f aca="true" t="shared" si="19" ref="F272:G274">F273</f>
        <v>6842</v>
      </c>
      <c r="G272" s="62">
        <f t="shared" si="19"/>
        <v>6842</v>
      </c>
      <c r="H272" s="70">
        <f t="shared" si="18"/>
        <v>100</v>
      </c>
    </row>
    <row r="273" spans="1:8" ht="15">
      <c r="A273" s="30" t="s">
        <v>233</v>
      </c>
      <c r="B273" s="8" t="s">
        <v>384</v>
      </c>
      <c r="C273" s="8" t="s">
        <v>32</v>
      </c>
      <c r="D273" s="8" t="s">
        <v>234</v>
      </c>
      <c r="E273" s="8" t="s">
        <v>53</v>
      </c>
      <c r="F273" s="62">
        <f t="shared" si="19"/>
        <v>6842</v>
      </c>
      <c r="G273" s="62">
        <f t="shared" si="19"/>
        <v>6842</v>
      </c>
      <c r="H273" s="70">
        <f t="shared" si="18"/>
        <v>100</v>
      </c>
    </row>
    <row r="274" spans="1:8" ht="28.5">
      <c r="A274" s="16" t="s">
        <v>403</v>
      </c>
      <c r="B274" s="8" t="s">
        <v>384</v>
      </c>
      <c r="C274" s="8" t="s">
        <v>32</v>
      </c>
      <c r="D274" s="8" t="s">
        <v>266</v>
      </c>
      <c r="E274" s="8" t="s">
        <v>53</v>
      </c>
      <c r="F274" s="62">
        <f t="shared" si="19"/>
        <v>6842</v>
      </c>
      <c r="G274" s="62">
        <f t="shared" si="19"/>
        <v>6842</v>
      </c>
      <c r="H274" s="70">
        <f t="shared" si="18"/>
        <v>100</v>
      </c>
    </row>
    <row r="275" spans="1:8" ht="15">
      <c r="A275" s="17" t="s">
        <v>139</v>
      </c>
      <c r="B275" s="8" t="s">
        <v>384</v>
      </c>
      <c r="C275" s="8" t="s">
        <v>32</v>
      </c>
      <c r="D275" s="8" t="s">
        <v>266</v>
      </c>
      <c r="E275" s="8" t="s">
        <v>140</v>
      </c>
      <c r="F275" s="62">
        <v>6842</v>
      </c>
      <c r="G275" s="62">
        <v>6842</v>
      </c>
      <c r="H275" s="70">
        <f t="shared" si="18"/>
        <v>100</v>
      </c>
    </row>
    <row r="276" spans="1:8" ht="15">
      <c r="A276" s="9" t="s">
        <v>336</v>
      </c>
      <c r="B276" s="8" t="s">
        <v>384</v>
      </c>
      <c r="C276" s="13" t="s">
        <v>41</v>
      </c>
      <c r="D276" s="13" t="s">
        <v>52</v>
      </c>
      <c r="E276" s="13" t="s">
        <v>53</v>
      </c>
      <c r="F276" s="61">
        <f aca="true" t="shared" si="20" ref="F276:G279">F277</f>
        <v>223.7</v>
      </c>
      <c r="G276" s="61">
        <f t="shared" si="20"/>
        <v>202.13819</v>
      </c>
      <c r="H276" s="70">
        <f t="shared" si="18"/>
        <v>90.36128296826107</v>
      </c>
    </row>
    <row r="277" spans="1:8" ht="15">
      <c r="A277" s="14" t="s">
        <v>421</v>
      </c>
      <c r="B277" s="8" t="s">
        <v>384</v>
      </c>
      <c r="C277" s="8" t="s">
        <v>323</v>
      </c>
      <c r="D277" s="8" t="s">
        <v>52</v>
      </c>
      <c r="E277" s="8" t="s">
        <v>53</v>
      </c>
      <c r="F277" s="62">
        <f t="shared" si="20"/>
        <v>223.7</v>
      </c>
      <c r="G277" s="62">
        <f t="shared" si="20"/>
        <v>202.13819</v>
      </c>
      <c r="H277" s="70">
        <f t="shared" si="18"/>
        <v>90.36128296826107</v>
      </c>
    </row>
    <row r="278" spans="1:8" ht="15">
      <c r="A278" s="30" t="s">
        <v>233</v>
      </c>
      <c r="B278" s="8" t="s">
        <v>384</v>
      </c>
      <c r="C278" s="8" t="s">
        <v>323</v>
      </c>
      <c r="D278" s="8" t="s">
        <v>234</v>
      </c>
      <c r="E278" s="8" t="s">
        <v>53</v>
      </c>
      <c r="F278" s="62">
        <f t="shared" si="20"/>
        <v>223.7</v>
      </c>
      <c r="G278" s="62">
        <f t="shared" si="20"/>
        <v>202.13819</v>
      </c>
      <c r="H278" s="70">
        <f t="shared" si="18"/>
        <v>90.36128296826107</v>
      </c>
    </row>
    <row r="279" spans="1:8" ht="28.5">
      <c r="A279" s="16" t="s">
        <v>403</v>
      </c>
      <c r="B279" s="8" t="s">
        <v>384</v>
      </c>
      <c r="C279" s="8" t="s">
        <v>323</v>
      </c>
      <c r="D279" s="8" t="s">
        <v>266</v>
      </c>
      <c r="E279" s="8" t="s">
        <v>53</v>
      </c>
      <c r="F279" s="62">
        <f t="shared" si="20"/>
        <v>223.7</v>
      </c>
      <c r="G279" s="62">
        <f t="shared" si="20"/>
        <v>202.13819</v>
      </c>
      <c r="H279" s="70">
        <f t="shared" si="18"/>
        <v>90.36128296826107</v>
      </c>
    </row>
    <row r="280" spans="1:8" ht="15">
      <c r="A280" s="17" t="s">
        <v>139</v>
      </c>
      <c r="B280" s="8" t="s">
        <v>384</v>
      </c>
      <c r="C280" s="8" t="s">
        <v>323</v>
      </c>
      <c r="D280" s="8" t="s">
        <v>266</v>
      </c>
      <c r="E280" s="8" t="s">
        <v>140</v>
      </c>
      <c r="F280" s="79">
        <f>300-76.3</f>
        <v>223.7</v>
      </c>
      <c r="G280" s="79">
        <v>202.13819</v>
      </c>
      <c r="H280" s="70">
        <f t="shared" si="18"/>
        <v>90.36128296826107</v>
      </c>
    </row>
    <row r="281" spans="1:8" ht="15">
      <c r="A281" s="9" t="s">
        <v>45</v>
      </c>
      <c r="B281" s="8" t="s">
        <v>384</v>
      </c>
      <c r="C281" s="13" t="s">
        <v>46</v>
      </c>
      <c r="D281" s="13" t="s">
        <v>52</v>
      </c>
      <c r="E281" s="13" t="s">
        <v>53</v>
      </c>
      <c r="F281" s="61">
        <f>F282+F286</f>
        <v>67168.4</v>
      </c>
      <c r="G281" s="61">
        <f>G282+G286</f>
        <v>67168.4</v>
      </c>
      <c r="H281" s="70">
        <f t="shared" si="18"/>
        <v>100</v>
      </c>
    </row>
    <row r="282" spans="1:8" ht="15">
      <c r="A282" s="14" t="s">
        <v>86</v>
      </c>
      <c r="B282" s="8" t="s">
        <v>384</v>
      </c>
      <c r="C282" s="8" t="s">
        <v>87</v>
      </c>
      <c r="D282" s="8" t="s">
        <v>52</v>
      </c>
      <c r="E282" s="8" t="s">
        <v>53</v>
      </c>
      <c r="F282" s="62">
        <f aca="true" t="shared" si="21" ref="F282:G284">F283</f>
        <v>63979.4</v>
      </c>
      <c r="G282" s="62">
        <f t="shared" si="21"/>
        <v>63979.4</v>
      </c>
      <c r="H282" s="70">
        <f t="shared" si="18"/>
        <v>100</v>
      </c>
    </row>
    <row r="283" spans="1:8" ht="15">
      <c r="A283" s="15" t="s">
        <v>142</v>
      </c>
      <c r="B283" s="8" t="s">
        <v>384</v>
      </c>
      <c r="C283" s="8" t="s">
        <v>87</v>
      </c>
      <c r="D283" s="8" t="s">
        <v>83</v>
      </c>
      <c r="E283" s="8" t="s">
        <v>53</v>
      </c>
      <c r="F283" s="62">
        <f t="shared" si="21"/>
        <v>63979.4</v>
      </c>
      <c r="G283" s="62">
        <f t="shared" si="21"/>
        <v>63979.4</v>
      </c>
      <c r="H283" s="70">
        <f t="shared" si="18"/>
        <v>100</v>
      </c>
    </row>
    <row r="284" spans="1:8" ht="28.5">
      <c r="A284" s="16" t="s">
        <v>353</v>
      </c>
      <c r="B284" s="8" t="s">
        <v>384</v>
      </c>
      <c r="C284" s="8" t="s">
        <v>87</v>
      </c>
      <c r="D284" s="8" t="s">
        <v>216</v>
      </c>
      <c r="E284" s="8" t="s">
        <v>53</v>
      </c>
      <c r="F284" s="62">
        <f t="shared" si="21"/>
        <v>63979.4</v>
      </c>
      <c r="G284" s="62">
        <f t="shared" si="21"/>
        <v>63979.4</v>
      </c>
      <c r="H284" s="70">
        <f t="shared" si="18"/>
        <v>100</v>
      </c>
    </row>
    <row r="285" spans="1:8" ht="30">
      <c r="A285" s="26" t="s">
        <v>143</v>
      </c>
      <c r="B285" s="8" t="s">
        <v>384</v>
      </c>
      <c r="C285" s="8" t="s">
        <v>87</v>
      </c>
      <c r="D285" s="8" t="s">
        <v>216</v>
      </c>
      <c r="E285" s="8" t="s">
        <v>85</v>
      </c>
      <c r="F285" s="62">
        <f>49796+6214+2593.3+5376.1</f>
        <v>63979.4</v>
      </c>
      <c r="G285" s="62">
        <v>63979.4</v>
      </c>
      <c r="H285" s="70">
        <f t="shared" si="18"/>
        <v>100</v>
      </c>
    </row>
    <row r="286" spans="1:8" ht="15">
      <c r="A286" s="37" t="s">
        <v>190</v>
      </c>
      <c r="B286" s="8" t="s">
        <v>384</v>
      </c>
      <c r="C286" s="8" t="s">
        <v>191</v>
      </c>
      <c r="D286" s="8" t="s">
        <v>52</v>
      </c>
      <c r="E286" s="8" t="s">
        <v>53</v>
      </c>
      <c r="F286" s="62">
        <f aca="true" t="shared" si="22" ref="F286:G288">F287</f>
        <v>3189</v>
      </c>
      <c r="G286" s="62">
        <f t="shared" si="22"/>
        <v>3189</v>
      </c>
      <c r="H286" s="70">
        <f t="shared" si="18"/>
        <v>100</v>
      </c>
    </row>
    <row r="287" spans="1:8" ht="30">
      <c r="A287" s="15" t="s">
        <v>54</v>
      </c>
      <c r="B287" s="8" t="s">
        <v>384</v>
      </c>
      <c r="C287" s="8" t="s">
        <v>191</v>
      </c>
      <c r="D287" s="8" t="s">
        <v>55</v>
      </c>
      <c r="E287" s="8" t="s">
        <v>53</v>
      </c>
      <c r="F287" s="62">
        <f t="shared" si="22"/>
        <v>3189</v>
      </c>
      <c r="G287" s="62">
        <f t="shared" si="22"/>
        <v>3189</v>
      </c>
      <c r="H287" s="70">
        <f t="shared" si="18"/>
        <v>100</v>
      </c>
    </row>
    <row r="288" spans="1:8" ht="42.75">
      <c r="A288" s="16" t="s">
        <v>222</v>
      </c>
      <c r="B288" s="8" t="s">
        <v>384</v>
      </c>
      <c r="C288" s="8" t="s">
        <v>191</v>
      </c>
      <c r="D288" s="8" t="s">
        <v>217</v>
      </c>
      <c r="E288" s="8" t="s">
        <v>53</v>
      </c>
      <c r="F288" s="62">
        <f t="shared" si="22"/>
        <v>3189</v>
      </c>
      <c r="G288" s="62">
        <f t="shared" si="22"/>
        <v>3189</v>
      </c>
      <c r="H288" s="70">
        <f t="shared" si="18"/>
        <v>100</v>
      </c>
    </row>
    <row r="289" spans="1:8" ht="30">
      <c r="A289" s="17" t="s">
        <v>229</v>
      </c>
      <c r="B289" s="8" t="s">
        <v>384</v>
      </c>
      <c r="C289" s="8" t="s">
        <v>191</v>
      </c>
      <c r="D289" s="8" t="s">
        <v>217</v>
      </c>
      <c r="E289" s="8" t="s">
        <v>128</v>
      </c>
      <c r="F289" s="62">
        <f>3109+80</f>
        <v>3189</v>
      </c>
      <c r="G289" s="62">
        <v>3189</v>
      </c>
      <c r="H289" s="70">
        <f t="shared" si="18"/>
        <v>100</v>
      </c>
    </row>
    <row r="290" spans="1:8" ht="15">
      <c r="A290" s="9" t="s">
        <v>183</v>
      </c>
      <c r="B290" s="8" t="s">
        <v>384</v>
      </c>
      <c r="C290" s="13" t="s">
        <v>307</v>
      </c>
      <c r="D290" s="13" t="s">
        <v>52</v>
      </c>
      <c r="E290" s="13" t="s">
        <v>53</v>
      </c>
      <c r="F290" s="61">
        <f>F291</f>
        <v>6490.4105</v>
      </c>
      <c r="G290" s="61">
        <f>G291</f>
        <v>6490.41015</v>
      </c>
      <c r="H290" s="70">
        <f t="shared" si="18"/>
        <v>99.99999460742892</v>
      </c>
    </row>
    <row r="291" spans="1:8" ht="24" customHeight="1">
      <c r="A291" s="37" t="s">
        <v>321</v>
      </c>
      <c r="B291" s="8" t="s">
        <v>384</v>
      </c>
      <c r="C291" s="8" t="s">
        <v>322</v>
      </c>
      <c r="D291" s="8" t="s">
        <v>52</v>
      </c>
      <c r="E291" s="8" t="s">
        <v>53</v>
      </c>
      <c r="F291" s="62">
        <f>F296+F292</f>
        <v>6490.4105</v>
      </c>
      <c r="G291" s="62">
        <f>G296+G292</f>
        <v>6490.41015</v>
      </c>
      <c r="H291" s="70">
        <f t="shared" si="18"/>
        <v>99.99999460742892</v>
      </c>
    </row>
    <row r="292" spans="1:8" ht="15">
      <c r="A292" s="22" t="s">
        <v>95</v>
      </c>
      <c r="B292" s="8" t="s">
        <v>384</v>
      </c>
      <c r="C292" s="8" t="s">
        <v>322</v>
      </c>
      <c r="D292" s="8" t="s">
        <v>94</v>
      </c>
      <c r="E292" s="8" t="s">
        <v>53</v>
      </c>
      <c r="F292" s="62">
        <f aca="true" t="shared" si="23" ref="F292:G294">F293</f>
        <v>2500</v>
      </c>
      <c r="G292" s="62">
        <f t="shared" si="23"/>
        <v>2500</v>
      </c>
      <c r="H292" s="70">
        <f t="shared" si="18"/>
        <v>100</v>
      </c>
    </row>
    <row r="293" spans="1:8" ht="36.75" customHeight="1">
      <c r="A293" s="16" t="s">
        <v>514</v>
      </c>
      <c r="B293" s="8" t="s">
        <v>384</v>
      </c>
      <c r="C293" s="8" t="s">
        <v>322</v>
      </c>
      <c r="D293" s="8" t="s">
        <v>515</v>
      </c>
      <c r="E293" s="8" t="s">
        <v>53</v>
      </c>
      <c r="F293" s="62">
        <f t="shared" si="23"/>
        <v>2500</v>
      </c>
      <c r="G293" s="62">
        <f t="shared" si="23"/>
        <v>2500</v>
      </c>
      <c r="H293" s="70">
        <f t="shared" si="18"/>
        <v>100</v>
      </c>
    </row>
    <row r="294" spans="1:8" ht="42.75">
      <c r="A294" s="19" t="s">
        <v>516</v>
      </c>
      <c r="B294" s="8" t="s">
        <v>384</v>
      </c>
      <c r="C294" s="8" t="s">
        <v>322</v>
      </c>
      <c r="D294" s="8" t="s">
        <v>517</v>
      </c>
      <c r="E294" s="8" t="s">
        <v>53</v>
      </c>
      <c r="F294" s="62">
        <f t="shared" si="23"/>
        <v>2500</v>
      </c>
      <c r="G294" s="62">
        <f t="shared" si="23"/>
        <v>2500</v>
      </c>
      <c r="H294" s="70">
        <f t="shared" si="18"/>
        <v>100</v>
      </c>
    </row>
    <row r="295" spans="1:8" ht="30">
      <c r="A295" s="31" t="s">
        <v>512</v>
      </c>
      <c r="B295" s="8" t="s">
        <v>384</v>
      </c>
      <c r="C295" s="8" t="s">
        <v>322</v>
      </c>
      <c r="D295" s="8" t="s">
        <v>517</v>
      </c>
      <c r="E295" s="8" t="s">
        <v>140</v>
      </c>
      <c r="F295" s="62">
        <v>2500</v>
      </c>
      <c r="G295" s="62">
        <v>2500</v>
      </c>
      <c r="H295" s="70">
        <f t="shared" si="18"/>
        <v>100</v>
      </c>
    </row>
    <row r="296" spans="1:8" ht="15">
      <c r="A296" s="30" t="s">
        <v>233</v>
      </c>
      <c r="B296" s="8" t="s">
        <v>384</v>
      </c>
      <c r="C296" s="8" t="s">
        <v>322</v>
      </c>
      <c r="D296" s="8" t="s">
        <v>234</v>
      </c>
      <c r="E296" s="8" t="s">
        <v>53</v>
      </c>
      <c r="F296" s="62">
        <f>F297</f>
        <v>3990.4105000000004</v>
      </c>
      <c r="G296" s="62">
        <f>G297</f>
        <v>3990.41015</v>
      </c>
      <c r="H296" s="70">
        <f t="shared" si="18"/>
        <v>99.99999122897255</v>
      </c>
    </row>
    <row r="297" spans="1:8" ht="28.5">
      <c r="A297" s="16" t="s">
        <v>403</v>
      </c>
      <c r="B297" s="8" t="s">
        <v>384</v>
      </c>
      <c r="C297" s="8" t="s">
        <v>322</v>
      </c>
      <c r="D297" s="8" t="s">
        <v>266</v>
      </c>
      <c r="E297" s="8" t="s">
        <v>53</v>
      </c>
      <c r="F297" s="62">
        <f>F298+F299</f>
        <v>3990.4105000000004</v>
      </c>
      <c r="G297" s="62">
        <f>G298+G299</f>
        <v>3990.41015</v>
      </c>
      <c r="H297" s="70">
        <f t="shared" si="18"/>
        <v>99.99999122897255</v>
      </c>
    </row>
    <row r="298" spans="1:8" ht="15">
      <c r="A298" s="31" t="s">
        <v>139</v>
      </c>
      <c r="B298" s="8" t="s">
        <v>384</v>
      </c>
      <c r="C298" s="8" t="s">
        <v>322</v>
      </c>
      <c r="D298" s="8" t="s">
        <v>266</v>
      </c>
      <c r="E298" s="8" t="s">
        <v>140</v>
      </c>
      <c r="F298" s="79">
        <f>4141.8-1105.5-280.691+1095.8015</f>
        <v>3851.4105000000004</v>
      </c>
      <c r="G298" s="79">
        <f>3990.41015-G299</f>
        <v>3851.41015</v>
      </c>
      <c r="H298" s="70">
        <f t="shared" si="18"/>
        <v>99.99999091242026</v>
      </c>
    </row>
    <row r="299" spans="1:8" ht="30">
      <c r="A299" s="31" t="s">
        <v>512</v>
      </c>
      <c r="B299" s="8" t="s">
        <v>384</v>
      </c>
      <c r="C299" s="8" t="s">
        <v>322</v>
      </c>
      <c r="D299" s="8" t="s">
        <v>266</v>
      </c>
      <c r="E299" s="8" t="s">
        <v>140</v>
      </c>
      <c r="F299" s="62">
        <f>2639-2500</f>
        <v>139</v>
      </c>
      <c r="G299" s="62">
        <v>139</v>
      </c>
      <c r="H299" s="70">
        <f t="shared" si="18"/>
        <v>100</v>
      </c>
    </row>
    <row r="300" spans="1:8" ht="15">
      <c r="A300" s="47"/>
      <c r="B300" s="8"/>
      <c r="C300" s="49"/>
      <c r="D300" s="49"/>
      <c r="E300" s="49"/>
      <c r="F300" s="62"/>
      <c r="G300" s="62"/>
      <c r="H300" s="70"/>
    </row>
    <row r="301" spans="1:8" ht="42.75">
      <c r="A301" s="40" t="s">
        <v>386</v>
      </c>
      <c r="B301" s="41" t="s">
        <v>387</v>
      </c>
      <c r="C301" s="41" t="s">
        <v>382</v>
      </c>
      <c r="D301" s="41" t="s">
        <v>52</v>
      </c>
      <c r="E301" s="41" t="s">
        <v>53</v>
      </c>
      <c r="F301" s="66">
        <f>F310+F377+F302</f>
        <v>157056.86</v>
      </c>
      <c r="G301" s="83">
        <f>G310+G377+G302</f>
        <v>138299.39767999997</v>
      </c>
      <c r="H301" s="70">
        <f t="shared" si="18"/>
        <v>88.05689715177037</v>
      </c>
    </row>
    <row r="302" spans="1:8" ht="15">
      <c r="A302" s="9" t="s">
        <v>16</v>
      </c>
      <c r="B302" s="52" t="s">
        <v>387</v>
      </c>
      <c r="C302" s="52" t="s">
        <v>17</v>
      </c>
      <c r="D302" s="52" t="s">
        <v>52</v>
      </c>
      <c r="E302" s="52" t="s">
        <v>53</v>
      </c>
      <c r="F302" s="63">
        <f>F303</f>
        <v>471</v>
      </c>
      <c r="G302" s="63">
        <f>G303</f>
        <v>381.7013</v>
      </c>
      <c r="H302" s="70">
        <f t="shared" si="18"/>
        <v>81.04061571125266</v>
      </c>
    </row>
    <row r="303" spans="1:8" ht="15">
      <c r="A303" s="37" t="s">
        <v>453</v>
      </c>
      <c r="B303" s="52" t="s">
        <v>387</v>
      </c>
      <c r="C303" s="52" t="s">
        <v>454</v>
      </c>
      <c r="D303" s="52" t="s">
        <v>52</v>
      </c>
      <c r="E303" s="52" t="s">
        <v>53</v>
      </c>
      <c r="F303" s="63">
        <f>F304+F307</f>
        <v>471</v>
      </c>
      <c r="G303" s="63">
        <f>G304+G307</f>
        <v>381.7013</v>
      </c>
      <c r="H303" s="70">
        <f t="shared" si="18"/>
        <v>81.04061571125266</v>
      </c>
    </row>
    <row r="304" spans="1:8" ht="30">
      <c r="A304" s="21" t="s">
        <v>460</v>
      </c>
      <c r="B304" s="52" t="s">
        <v>387</v>
      </c>
      <c r="C304" s="52" t="s">
        <v>454</v>
      </c>
      <c r="D304" s="52" t="s">
        <v>461</v>
      </c>
      <c r="E304" s="52" t="s">
        <v>53</v>
      </c>
      <c r="F304" s="63">
        <f>F305</f>
        <v>471</v>
      </c>
      <c r="G304" s="63">
        <f>G305</f>
        <v>381.7013</v>
      </c>
      <c r="H304" s="70">
        <f t="shared" si="18"/>
        <v>81.04061571125266</v>
      </c>
    </row>
    <row r="305" spans="1:8" ht="43.5">
      <c r="A305" s="53" t="s">
        <v>455</v>
      </c>
      <c r="B305" s="52" t="s">
        <v>387</v>
      </c>
      <c r="C305" s="52" t="s">
        <v>454</v>
      </c>
      <c r="D305" s="52" t="s">
        <v>458</v>
      </c>
      <c r="E305" s="52" t="s">
        <v>53</v>
      </c>
      <c r="F305" s="63">
        <f>F306</f>
        <v>471</v>
      </c>
      <c r="G305" s="63">
        <f>G306</f>
        <v>381.7013</v>
      </c>
      <c r="H305" s="70">
        <f t="shared" si="18"/>
        <v>81.04061571125266</v>
      </c>
    </row>
    <row r="306" spans="1:8" ht="75">
      <c r="A306" s="17" t="s">
        <v>481</v>
      </c>
      <c r="B306" s="52" t="s">
        <v>387</v>
      </c>
      <c r="C306" s="52" t="s">
        <v>454</v>
      </c>
      <c r="D306" s="52" t="s">
        <v>458</v>
      </c>
      <c r="E306" s="52" t="s">
        <v>128</v>
      </c>
      <c r="F306" s="63">
        <f>517+54-100</f>
        <v>471</v>
      </c>
      <c r="G306" s="63">
        <v>381.7013</v>
      </c>
      <c r="H306" s="70">
        <f t="shared" si="18"/>
        <v>81.04061571125266</v>
      </c>
    </row>
    <row r="307" spans="1:8" ht="15" hidden="1">
      <c r="A307" s="22" t="s">
        <v>235</v>
      </c>
      <c r="B307" s="52" t="s">
        <v>387</v>
      </c>
      <c r="C307" s="52" t="s">
        <v>454</v>
      </c>
      <c r="D307" s="52" t="s">
        <v>236</v>
      </c>
      <c r="E307" s="52" t="s">
        <v>53</v>
      </c>
      <c r="F307" s="63">
        <f>F308</f>
        <v>0</v>
      </c>
      <c r="G307" s="63">
        <f>G308</f>
        <v>0</v>
      </c>
      <c r="H307" s="70">
        <f t="shared" si="18"/>
        <v>0</v>
      </c>
    </row>
    <row r="308" spans="1:8" ht="42.75" hidden="1">
      <c r="A308" s="33" t="s">
        <v>457</v>
      </c>
      <c r="B308" s="52" t="s">
        <v>387</v>
      </c>
      <c r="C308" s="52" t="s">
        <v>454</v>
      </c>
      <c r="D308" s="52" t="s">
        <v>459</v>
      </c>
      <c r="E308" s="52" t="s">
        <v>53</v>
      </c>
      <c r="F308" s="63">
        <f>F309</f>
        <v>0</v>
      </c>
      <c r="G308" s="63">
        <f>G309</f>
        <v>0</v>
      </c>
      <c r="H308" s="70">
        <f t="shared" si="18"/>
        <v>0</v>
      </c>
    </row>
    <row r="309" spans="1:8" ht="30" hidden="1">
      <c r="A309" s="17" t="s">
        <v>456</v>
      </c>
      <c r="B309" s="52" t="s">
        <v>387</v>
      </c>
      <c r="C309" s="52" t="s">
        <v>454</v>
      </c>
      <c r="D309" s="52" t="s">
        <v>459</v>
      </c>
      <c r="E309" s="52" t="s">
        <v>128</v>
      </c>
      <c r="F309" s="63">
        <f>54-54</f>
        <v>0</v>
      </c>
      <c r="G309" s="63">
        <f>54-54</f>
        <v>0</v>
      </c>
      <c r="H309" s="70">
        <f t="shared" si="18"/>
        <v>0</v>
      </c>
    </row>
    <row r="310" spans="1:8" ht="15">
      <c r="A310" s="9" t="s">
        <v>336</v>
      </c>
      <c r="B310" s="8" t="s">
        <v>387</v>
      </c>
      <c r="C310" s="13" t="s">
        <v>41</v>
      </c>
      <c r="D310" s="13" t="s">
        <v>52</v>
      </c>
      <c r="E310" s="13" t="s">
        <v>53</v>
      </c>
      <c r="F310" s="61">
        <f>F311+F331+F351+F369+F365</f>
        <v>156469.86</v>
      </c>
      <c r="G310" s="61">
        <f>G311+G331+G351+G369+G365</f>
        <v>137802.29637999999</v>
      </c>
      <c r="H310" s="70">
        <f t="shared" si="18"/>
        <v>88.06954667179993</v>
      </c>
    </row>
    <row r="311" spans="1:8" ht="15">
      <c r="A311" s="14" t="s">
        <v>174</v>
      </c>
      <c r="B311" s="8" t="s">
        <v>387</v>
      </c>
      <c r="C311" s="8" t="s">
        <v>42</v>
      </c>
      <c r="D311" s="8" t="s">
        <v>52</v>
      </c>
      <c r="E311" s="8" t="s">
        <v>53</v>
      </c>
      <c r="F311" s="62">
        <f>F317+F320+F323+F326+F312</f>
        <v>79403.27359999999</v>
      </c>
      <c r="G311" s="62">
        <f>G317+G320+G323+G326+G312</f>
        <v>61827.15021</v>
      </c>
      <c r="H311" s="70">
        <f t="shared" si="18"/>
        <v>77.86473706545017</v>
      </c>
    </row>
    <row r="312" spans="1:8" ht="60">
      <c r="A312" s="22" t="s">
        <v>502</v>
      </c>
      <c r="B312" s="8" t="s">
        <v>387</v>
      </c>
      <c r="C312" s="8" t="s">
        <v>42</v>
      </c>
      <c r="D312" s="8" t="s">
        <v>503</v>
      </c>
      <c r="E312" s="8" t="s">
        <v>53</v>
      </c>
      <c r="F312" s="62">
        <f>F313+F315</f>
        <v>66878.45999999999</v>
      </c>
      <c r="G312" s="62">
        <f>G313+G315</f>
        <v>49305.01429</v>
      </c>
      <c r="H312" s="70">
        <f t="shared" si="18"/>
        <v>73.7233098519314</v>
      </c>
    </row>
    <row r="313" spans="1:8" ht="57">
      <c r="A313" s="16" t="s">
        <v>475</v>
      </c>
      <c r="B313" s="8" t="s">
        <v>387</v>
      </c>
      <c r="C313" s="8" t="s">
        <v>42</v>
      </c>
      <c r="D313" s="8" t="s">
        <v>474</v>
      </c>
      <c r="E313" s="8" t="s">
        <v>53</v>
      </c>
      <c r="F313" s="62">
        <f>F314</f>
        <v>58004.46</v>
      </c>
      <c r="G313" s="62">
        <f>G314</f>
        <v>44794.28139</v>
      </c>
      <c r="H313" s="70">
        <f t="shared" si="18"/>
        <v>77.22558125702747</v>
      </c>
    </row>
    <row r="314" spans="1:8" ht="30">
      <c r="A314" s="17" t="s">
        <v>299</v>
      </c>
      <c r="B314" s="8" t="s">
        <v>387</v>
      </c>
      <c r="C314" s="8" t="s">
        <v>42</v>
      </c>
      <c r="D314" s="8" t="s">
        <v>474</v>
      </c>
      <c r="E314" s="8" t="s">
        <v>128</v>
      </c>
      <c r="F314" s="62">
        <v>58004.46</v>
      </c>
      <c r="G314" s="62">
        <v>44794.28139</v>
      </c>
      <c r="H314" s="70">
        <f t="shared" si="18"/>
        <v>77.22558125702747</v>
      </c>
    </row>
    <row r="315" spans="1:8" ht="70.5" customHeight="1">
      <c r="A315" s="58" t="s">
        <v>504</v>
      </c>
      <c r="B315" s="8" t="s">
        <v>387</v>
      </c>
      <c r="C315" s="8" t="s">
        <v>42</v>
      </c>
      <c r="D315" s="8" t="s">
        <v>501</v>
      </c>
      <c r="E315" s="8" t="s">
        <v>53</v>
      </c>
      <c r="F315" s="62">
        <f>F316</f>
        <v>8874</v>
      </c>
      <c r="G315" s="62">
        <f>G316</f>
        <v>4510.7329</v>
      </c>
      <c r="H315" s="70">
        <f t="shared" si="18"/>
        <v>50.83088686049132</v>
      </c>
    </row>
    <row r="316" spans="1:8" ht="30">
      <c r="A316" s="17" t="s">
        <v>299</v>
      </c>
      <c r="B316" s="8" t="s">
        <v>387</v>
      </c>
      <c r="C316" s="8" t="s">
        <v>42</v>
      </c>
      <c r="D316" s="8" t="s">
        <v>501</v>
      </c>
      <c r="E316" s="8" t="s">
        <v>128</v>
      </c>
      <c r="F316" s="62">
        <v>8874</v>
      </c>
      <c r="G316" s="62">
        <v>4510.7329</v>
      </c>
      <c r="H316" s="70">
        <f t="shared" si="18"/>
        <v>50.83088686049132</v>
      </c>
    </row>
    <row r="317" spans="1:8" ht="15">
      <c r="A317" s="15" t="s">
        <v>75</v>
      </c>
      <c r="B317" s="8" t="s">
        <v>387</v>
      </c>
      <c r="C317" s="8" t="s">
        <v>42</v>
      </c>
      <c r="D317" s="8" t="s">
        <v>76</v>
      </c>
      <c r="E317" s="8" t="s">
        <v>53</v>
      </c>
      <c r="F317" s="62">
        <f>F318</f>
        <v>9040.4136</v>
      </c>
      <c r="G317" s="62">
        <f>G318</f>
        <v>9040.34489</v>
      </c>
      <c r="H317" s="70">
        <f t="shared" si="18"/>
        <v>99.99923996840145</v>
      </c>
    </row>
    <row r="318" spans="1:8" ht="28.5">
      <c r="A318" s="16" t="s">
        <v>64</v>
      </c>
      <c r="B318" s="8" t="s">
        <v>387</v>
      </c>
      <c r="C318" s="8" t="s">
        <v>42</v>
      </c>
      <c r="D318" s="8" t="s">
        <v>175</v>
      </c>
      <c r="E318" s="8" t="s">
        <v>53</v>
      </c>
      <c r="F318" s="62">
        <f>F319</f>
        <v>9040.4136</v>
      </c>
      <c r="G318" s="62">
        <f>G319</f>
        <v>9040.34489</v>
      </c>
      <c r="H318" s="70">
        <f t="shared" si="18"/>
        <v>99.99923996840145</v>
      </c>
    </row>
    <row r="319" spans="1:8" ht="15">
      <c r="A319" s="17" t="s">
        <v>156</v>
      </c>
      <c r="B319" s="8" t="s">
        <v>387</v>
      </c>
      <c r="C319" s="8" t="s">
        <v>42</v>
      </c>
      <c r="D319" s="8" t="s">
        <v>175</v>
      </c>
      <c r="E319" s="8" t="s">
        <v>128</v>
      </c>
      <c r="F319" s="79">
        <f>8777+229.1+34.3136</f>
        <v>9040.4136</v>
      </c>
      <c r="G319" s="79">
        <v>9040.34489</v>
      </c>
      <c r="H319" s="70">
        <f t="shared" si="18"/>
        <v>99.99923996840145</v>
      </c>
    </row>
    <row r="320" spans="1:8" ht="15">
      <c r="A320" s="15" t="s">
        <v>78</v>
      </c>
      <c r="B320" s="8" t="s">
        <v>387</v>
      </c>
      <c r="C320" s="8" t="s">
        <v>42</v>
      </c>
      <c r="D320" s="8" t="s">
        <v>79</v>
      </c>
      <c r="E320" s="8" t="s">
        <v>53</v>
      </c>
      <c r="F320" s="62">
        <f>F321</f>
        <v>142.4</v>
      </c>
      <c r="G320" s="62">
        <f>G321</f>
        <v>139.79103</v>
      </c>
      <c r="H320" s="70">
        <f t="shared" si="18"/>
        <v>98.16785814606742</v>
      </c>
    </row>
    <row r="321" spans="1:8" ht="28.5">
      <c r="A321" s="16" t="s">
        <v>64</v>
      </c>
      <c r="B321" s="8" t="s">
        <v>387</v>
      </c>
      <c r="C321" s="8" t="s">
        <v>42</v>
      </c>
      <c r="D321" s="8" t="s">
        <v>177</v>
      </c>
      <c r="E321" s="8" t="s">
        <v>53</v>
      </c>
      <c r="F321" s="62">
        <f>F322</f>
        <v>142.4</v>
      </c>
      <c r="G321" s="62">
        <f>G322</f>
        <v>139.79103</v>
      </c>
      <c r="H321" s="70">
        <f t="shared" si="18"/>
        <v>98.16785814606742</v>
      </c>
    </row>
    <row r="322" spans="1:8" ht="15">
      <c r="A322" s="17" t="s">
        <v>156</v>
      </c>
      <c r="B322" s="8" t="s">
        <v>387</v>
      </c>
      <c r="C322" s="8" t="s">
        <v>42</v>
      </c>
      <c r="D322" s="8" t="s">
        <v>177</v>
      </c>
      <c r="E322" s="8" t="s">
        <v>128</v>
      </c>
      <c r="F322" s="62">
        <f>137+5.4</f>
        <v>142.4</v>
      </c>
      <c r="G322" s="62">
        <v>139.79103</v>
      </c>
      <c r="H322" s="70">
        <f t="shared" si="18"/>
        <v>98.16785814606742</v>
      </c>
    </row>
    <row r="323" spans="1:8" ht="15">
      <c r="A323" s="22" t="s">
        <v>239</v>
      </c>
      <c r="B323" s="8" t="s">
        <v>387</v>
      </c>
      <c r="C323" s="12" t="s">
        <v>42</v>
      </c>
      <c r="D323" s="12" t="s">
        <v>240</v>
      </c>
      <c r="E323" s="12" t="s">
        <v>53</v>
      </c>
      <c r="F323" s="65">
        <f>F324</f>
        <v>642</v>
      </c>
      <c r="G323" s="65">
        <f>G324</f>
        <v>642</v>
      </c>
      <c r="H323" s="70">
        <f t="shared" si="18"/>
        <v>100</v>
      </c>
    </row>
    <row r="324" spans="1:8" ht="42.75">
      <c r="A324" s="16" t="s">
        <v>212</v>
      </c>
      <c r="B324" s="8" t="s">
        <v>387</v>
      </c>
      <c r="C324" s="8" t="s">
        <v>42</v>
      </c>
      <c r="D324" s="8" t="s">
        <v>199</v>
      </c>
      <c r="E324" s="8" t="s">
        <v>53</v>
      </c>
      <c r="F324" s="62">
        <f>F325</f>
        <v>642</v>
      </c>
      <c r="G324" s="62">
        <f>G325</f>
        <v>642</v>
      </c>
      <c r="H324" s="70">
        <f t="shared" si="18"/>
        <v>100</v>
      </c>
    </row>
    <row r="325" spans="1:8" ht="30">
      <c r="A325" s="17" t="s">
        <v>210</v>
      </c>
      <c r="B325" s="8" t="s">
        <v>387</v>
      </c>
      <c r="C325" s="8" t="s">
        <v>42</v>
      </c>
      <c r="D325" s="8" t="s">
        <v>199</v>
      </c>
      <c r="E325" s="8" t="s">
        <v>128</v>
      </c>
      <c r="F325" s="62">
        <v>642</v>
      </c>
      <c r="G325" s="62">
        <v>642</v>
      </c>
      <c r="H325" s="70">
        <f t="shared" si="18"/>
        <v>100</v>
      </c>
    </row>
    <row r="326" spans="1:8" ht="15">
      <c r="A326" s="30" t="s">
        <v>233</v>
      </c>
      <c r="B326" s="8" t="s">
        <v>387</v>
      </c>
      <c r="C326" s="8" t="s">
        <v>42</v>
      </c>
      <c r="D326" s="8" t="s">
        <v>234</v>
      </c>
      <c r="E326" s="8" t="s">
        <v>53</v>
      </c>
      <c r="F326" s="62">
        <f>F327+F329</f>
        <v>2700</v>
      </c>
      <c r="G326" s="62">
        <f>G327+G329</f>
        <v>2700</v>
      </c>
      <c r="H326" s="70">
        <f t="shared" si="18"/>
        <v>100</v>
      </c>
    </row>
    <row r="327" spans="1:8" ht="28.5">
      <c r="A327" s="16" t="s">
        <v>415</v>
      </c>
      <c r="B327" s="8" t="s">
        <v>387</v>
      </c>
      <c r="C327" s="8" t="s">
        <v>42</v>
      </c>
      <c r="D327" s="8" t="s">
        <v>261</v>
      </c>
      <c r="E327" s="8" t="s">
        <v>53</v>
      </c>
      <c r="F327" s="62">
        <f>F328</f>
        <v>1465</v>
      </c>
      <c r="G327" s="62">
        <f>G328</f>
        <v>1465</v>
      </c>
      <c r="H327" s="70">
        <f t="shared" si="18"/>
        <v>100</v>
      </c>
    </row>
    <row r="328" spans="1:8" ht="15">
      <c r="A328" s="34" t="s">
        <v>425</v>
      </c>
      <c r="B328" s="8" t="s">
        <v>387</v>
      </c>
      <c r="C328" s="12" t="s">
        <v>42</v>
      </c>
      <c r="D328" s="12" t="s">
        <v>261</v>
      </c>
      <c r="E328" s="12" t="s">
        <v>424</v>
      </c>
      <c r="F328" s="65">
        <v>1465</v>
      </c>
      <c r="G328" s="65">
        <v>1465</v>
      </c>
      <c r="H328" s="70">
        <f t="shared" si="18"/>
        <v>100</v>
      </c>
    </row>
    <row r="329" spans="1:8" ht="57">
      <c r="A329" s="16" t="s">
        <v>506</v>
      </c>
      <c r="B329" s="8" t="s">
        <v>387</v>
      </c>
      <c r="C329" s="8" t="s">
        <v>42</v>
      </c>
      <c r="D329" s="8" t="s">
        <v>505</v>
      </c>
      <c r="E329" s="8" t="s">
        <v>53</v>
      </c>
      <c r="F329" s="62">
        <f>F330</f>
        <v>1235</v>
      </c>
      <c r="G329" s="62">
        <f>G330</f>
        <v>1235</v>
      </c>
      <c r="H329" s="70">
        <f t="shared" si="18"/>
        <v>100</v>
      </c>
    </row>
    <row r="330" spans="1:8" ht="15">
      <c r="A330" s="34" t="s">
        <v>425</v>
      </c>
      <c r="B330" s="8" t="s">
        <v>387</v>
      </c>
      <c r="C330" s="12" t="s">
        <v>42</v>
      </c>
      <c r="D330" s="12" t="s">
        <v>505</v>
      </c>
      <c r="E330" s="12" t="s">
        <v>424</v>
      </c>
      <c r="F330" s="65">
        <v>1235</v>
      </c>
      <c r="G330" s="65">
        <v>1235</v>
      </c>
      <c r="H330" s="70">
        <f t="shared" si="18"/>
        <v>100</v>
      </c>
    </row>
    <row r="331" spans="1:8" ht="15">
      <c r="A331" s="24" t="s">
        <v>178</v>
      </c>
      <c r="B331" s="8" t="s">
        <v>387</v>
      </c>
      <c r="C331" s="8" t="s">
        <v>43</v>
      </c>
      <c r="D331" s="8" t="s">
        <v>52</v>
      </c>
      <c r="E331" s="8" t="s">
        <v>53</v>
      </c>
      <c r="F331" s="62">
        <f>F332+F335+F342+F345+F348+F339</f>
        <v>26087.31177</v>
      </c>
      <c r="G331" s="62">
        <f>G332+G335+G342+G345+G348+G339</f>
        <v>26078.10013</v>
      </c>
      <c r="H331" s="70">
        <f t="shared" si="18"/>
        <v>99.96468919419058</v>
      </c>
    </row>
    <row r="332" spans="1:8" ht="15">
      <c r="A332" s="15" t="s">
        <v>75</v>
      </c>
      <c r="B332" s="8" t="s">
        <v>387</v>
      </c>
      <c r="C332" s="8" t="s">
        <v>43</v>
      </c>
      <c r="D332" s="8" t="s">
        <v>76</v>
      </c>
      <c r="E332" s="8" t="s">
        <v>53</v>
      </c>
      <c r="F332" s="62">
        <f>F333</f>
        <v>8257.61177</v>
      </c>
      <c r="G332" s="62">
        <f>G333</f>
        <v>8256.34119</v>
      </c>
      <c r="H332" s="70">
        <f aca="true" t="shared" si="24" ref="H332:H395">IF(F332=0,0,G332/F332*100)</f>
        <v>99.98461322673687</v>
      </c>
    </row>
    <row r="333" spans="1:8" ht="28.5">
      <c r="A333" s="16" t="s">
        <v>64</v>
      </c>
      <c r="B333" s="8" t="s">
        <v>387</v>
      </c>
      <c r="C333" s="8" t="s">
        <v>43</v>
      </c>
      <c r="D333" s="8" t="s">
        <v>175</v>
      </c>
      <c r="E333" s="8" t="s">
        <v>53</v>
      </c>
      <c r="F333" s="62">
        <f>F334</f>
        <v>8257.61177</v>
      </c>
      <c r="G333" s="62">
        <f>G334</f>
        <v>8256.34119</v>
      </c>
      <c r="H333" s="70">
        <f t="shared" si="24"/>
        <v>99.98461322673687</v>
      </c>
    </row>
    <row r="334" spans="1:8" ht="15">
      <c r="A334" s="17" t="s">
        <v>156</v>
      </c>
      <c r="B334" s="8" t="s">
        <v>387</v>
      </c>
      <c r="C334" s="8" t="s">
        <v>43</v>
      </c>
      <c r="D334" s="8" t="s">
        <v>175</v>
      </c>
      <c r="E334" s="8" t="s">
        <v>128</v>
      </c>
      <c r="F334" s="79">
        <f>8412+261.4-415.78823</f>
        <v>8257.61177</v>
      </c>
      <c r="G334" s="79">
        <v>8256.34119</v>
      </c>
      <c r="H334" s="70">
        <f t="shared" si="24"/>
        <v>99.98461322673687</v>
      </c>
    </row>
    <row r="335" spans="1:8" ht="15">
      <c r="A335" s="15" t="s">
        <v>103</v>
      </c>
      <c r="B335" s="8" t="s">
        <v>387</v>
      </c>
      <c r="C335" s="8" t="s">
        <v>43</v>
      </c>
      <c r="D335" s="8" t="s">
        <v>77</v>
      </c>
      <c r="E335" s="8" t="s">
        <v>53</v>
      </c>
      <c r="F335" s="62">
        <f>F336</f>
        <v>3548.7</v>
      </c>
      <c r="G335" s="62">
        <f>G336</f>
        <v>3540.75994</v>
      </c>
      <c r="H335" s="70">
        <f t="shared" si="24"/>
        <v>99.77625440302083</v>
      </c>
    </row>
    <row r="336" spans="1:8" ht="28.5">
      <c r="A336" s="16" t="s">
        <v>64</v>
      </c>
      <c r="B336" s="8" t="s">
        <v>387</v>
      </c>
      <c r="C336" s="8" t="s">
        <v>43</v>
      </c>
      <c r="D336" s="8" t="s">
        <v>176</v>
      </c>
      <c r="E336" s="8" t="s">
        <v>53</v>
      </c>
      <c r="F336" s="62">
        <f>F337+F338</f>
        <v>3548.7</v>
      </c>
      <c r="G336" s="62">
        <f>G337+G338</f>
        <v>3540.75994</v>
      </c>
      <c r="H336" s="70">
        <f t="shared" si="24"/>
        <v>99.77625440302083</v>
      </c>
    </row>
    <row r="337" spans="1:8" ht="15">
      <c r="A337" s="17" t="s">
        <v>156</v>
      </c>
      <c r="B337" s="8" t="s">
        <v>387</v>
      </c>
      <c r="C337" s="8" t="s">
        <v>43</v>
      </c>
      <c r="D337" s="8" t="s">
        <v>176</v>
      </c>
      <c r="E337" s="8" t="s">
        <v>128</v>
      </c>
      <c r="F337" s="79">
        <f>3309+109.7+40</f>
        <v>3458.7</v>
      </c>
      <c r="G337" s="79">
        <f>3540.75994-G338</f>
        <v>3450.75994</v>
      </c>
      <c r="H337" s="70">
        <f t="shared" si="24"/>
        <v>99.77043224332843</v>
      </c>
    </row>
    <row r="338" spans="1:8" ht="30">
      <c r="A338" s="17" t="s">
        <v>456</v>
      </c>
      <c r="B338" s="8" t="s">
        <v>387</v>
      </c>
      <c r="C338" s="8" t="s">
        <v>43</v>
      </c>
      <c r="D338" s="8" t="s">
        <v>176</v>
      </c>
      <c r="E338" s="8" t="s">
        <v>128</v>
      </c>
      <c r="F338" s="62">
        <v>90</v>
      </c>
      <c r="G338" s="62">
        <v>90</v>
      </c>
      <c r="H338" s="70">
        <f t="shared" si="24"/>
        <v>100</v>
      </c>
    </row>
    <row r="339" spans="1:8" ht="15">
      <c r="A339" s="15" t="s">
        <v>142</v>
      </c>
      <c r="B339" s="8" t="s">
        <v>387</v>
      </c>
      <c r="C339" s="8" t="s">
        <v>43</v>
      </c>
      <c r="D339" s="8" t="s">
        <v>83</v>
      </c>
      <c r="E339" s="8" t="s">
        <v>53</v>
      </c>
      <c r="F339" s="62">
        <f>F340</f>
        <v>13919</v>
      </c>
      <c r="G339" s="62">
        <f>G340</f>
        <v>13919</v>
      </c>
      <c r="H339" s="70">
        <f t="shared" si="24"/>
        <v>100</v>
      </c>
    </row>
    <row r="340" spans="1:8" ht="42.75">
      <c r="A340" s="16" t="s">
        <v>355</v>
      </c>
      <c r="B340" s="8" t="s">
        <v>387</v>
      </c>
      <c r="C340" s="8" t="s">
        <v>43</v>
      </c>
      <c r="D340" s="8" t="s">
        <v>213</v>
      </c>
      <c r="E340" s="8" t="s">
        <v>53</v>
      </c>
      <c r="F340" s="62">
        <f>F341</f>
        <v>13919</v>
      </c>
      <c r="G340" s="62">
        <f>G341</f>
        <v>13919</v>
      </c>
      <c r="H340" s="70">
        <f t="shared" si="24"/>
        <v>100</v>
      </c>
    </row>
    <row r="341" spans="1:8" ht="30">
      <c r="A341" s="26" t="s">
        <v>143</v>
      </c>
      <c r="B341" s="8" t="s">
        <v>387</v>
      </c>
      <c r="C341" s="8" t="s">
        <v>43</v>
      </c>
      <c r="D341" s="8" t="s">
        <v>213</v>
      </c>
      <c r="E341" s="8" t="s">
        <v>85</v>
      </c>
      <c r="F341" s="62">
        <v>13919</v>
      </c>
      <c r="G341" s="62">
        <v>13919</v>
      </c>
      <c r="H341" s="70">
        <f t="shared" si="24"/>
        <v>100</v>
      </c>
    </row>
    <row r="342" spans="1:8" ht="15">
      <c r="A342" s="22" t="s">
        <v>95</v>
      </c>
      <c r="B342" s="8" t="s">
        <v>387</v>
      </c>
      <c r="C342" s="8" t="s">
        <v>43</v>
      </c>
      <c r="D342" s="8" t="s">
        <v>94</v>
      </c>
      <c r="E342" s="8" t="s">
        <v>53</v>
      </c>
      <c r="F342" s="62">
        <f>F343</f>
        <v>40</v>
      </c>
      <c r="G342" s="62">
        <f>G343</f>
        <v>40</v>
      </c>
      <c r="H342" s="70">
        <f t="shared" si="24"/>
        <v>100</v>
      </c>
    </row>
    <row r="343" spans="1:8" ht="57">
      <c r="A343" s="19" t="s">
        <v>179</v>
      </c>
      <c r="B343" s="8" t="s">
        <v>387</v>
      </c>
      <c r="C343" s="8" t="s">
        <v>43</v>
      </c>
      <c r="D343" s="8" t="s">
        <v>180</v>
      </c>
      <c r="E343" s="8" t="s">
        <v>53</v>
      </c>
      <c r="F343" s="62">
        <f>F344</f>
        <v>40</v>
      </c>
      <c r="G343" s="62">
        <f>G344</f>
        <v>40</v>
      </c>
      <c r="H343" s="70">
        <f t="shared" si="24"/>
        <v>100</v>
      </c>
    </row>
    <row r="344" spans="1:8" ht="30">
      <c r="A344" s="17" t="s">
        <v>260</v>
      </c>
      <c r="B344" s="8" t="s">
        <v>387</v>
      </c>
      <c r="C344" s="8" t="s">
        <v>43</v>
      </c>
      <c r="D344" s="8" t="s">
        <v>180</v>
      </c>
      <c r="E344" s="8" t="s">
        <v>128</v>
      </c>
      <c r="F344" s="62">
        <v>40</v>
      </c>
      <c r="G344" s="62">
        <v>40</v>
      </c>
      <c r="H344" s="70">
        <f t="shared" si="24"/>
        <v>100</v>
      </c>
    </row>
    <row r="345" spans="1:8" ht="15">
      <c r="A345" s="22" t="s">
        <v>239</v>
      </c>
      <c r="B345" s="8" t="s">
        <v>387</v>
      </c>
      <c r="C345" s="8" t="s">
        <v>43</v>
      </c>
      <c r="D345" s="8" t="s">
        <v>240</v>
      </c>
      <c r="E345" s="8" t="s">
        <v>53</v>
      </c>
      <c r="F345" s="62">
        <f>F346</f>
        <v>312</v>
      </c>
      <c r="G345" s="62">
        <f>G346</f>
        <v>312</v>
      </c>
      <c r="H345" s="70">
        <f t="shared" si="24"/>
        <v>100</v>
      </c>
    </row>
    <row r="346" spans="1:8" ht="42.75">
      <c r="A346" s="16" t="s">
        <v>212</v>
      </c>
      <c r="B346" s="8" t="s">
        <v>387</v>
      </c>
      <c r="C346" s="8" t="s">
        <v>43</v>
      </c>
      <c r="D346" s="8" t="s">
        <v>199</v>
      </c>
      <c r="E346" s="8" t="s">
        <v>53</v>
      </c>
      <c r="F346" s="62">
        <f>F347</f>
        <v>312</v>
      </c>
      <c r="G346" s="62">
        <f>G347</f>
        <v>312</v>
      </c>
      <c r="H346" s="70">
        <f t="shared" si="24"/>
        <v>100</v>
      </c>
    </row>
    <row r="347" spans="1:8" ht="30">
      <c r="A347" s="17" t="s">
        <v>210</v>
      </c>
      <c r="B347" s="8" t="s">
        <v>387</v>
      </c>
      <c r="C347" s="8" t="s">
        <v>43</v>
      </c>
      <c r="D347" s="8" t="s">
        <v>199</v>
      </c>
      <c r="E347" s="8" t="s">
        <v>128</v>
      </c>
      <c r="F347" s="62">
        <v>312</v>
      </c>
      <c r="G347" s="62">
        <v>312</v>
      </c>
      <c r="H347" s="70">
        <f t="shared" si="24"/>
        <v>100</v>
      </c>
    </row>
    <row r="348" spans="1:8" ht="15">
      <c r="A348" s="30" t="s">
        <v>233</v>
      </c>
      <c r="B348" s="8" t="s">
        <v>387</v>
      </c>
      <c r="C348" s="8" t="s">
        <v>43</v>
      </c>
      <c r="D348" s="8" t="s">
        <v>234</v>
      </c>
      <c r="E348" s="8" t="s">
        <v>53</v>
      </c>
      <c r="F348" s="62">
        <f>F349</f>
        <v>10</v>
      </c>
      <c r="G348" s="62">
        <f>G349</f>
        <v>9.999</v>
      </c>
      <c r="H348" s="70">
        <f t="shared" si="24"/>
        <v>99.99</v>
      </c>
    </row>
    <row r="349" spans="1:8" ht="42.75">
      <c r="A349" s="16" t="s">
        <v>411</v>
      </c>
      <c r="B349" s="8" t="s">
        <v>387</v>
      </c>
      <c r="C349" s="8" t="s">
        <v>43</v>
      </c>
      <c r="D349" s="8" t="s">
        <v>262</v>
      </c>
      <c r="E349" s="8" t="s">
        <v>53</v>
      </c>
      <c r="F349" s="62">
        <f>F350</f>
        <v>10</v>
      </c>
      <c r="G349" s="62">
        <f>G350</f>
        <v>9.999</v>
      </c>
      <c r="H349" s="70">
        <f t="shared" si="24"/>
        <v>99.99</v>
      </c>
    </row>
    <row r="350" spans="1:8" ht="15">
      <c r="A350" s="34" t="s">
        <v>425</v>
      </c>
      <c r="B350" s="8" t="s">
        <v>387</v>
      </c>
      <c r="C350" s="8" t="s">
        <v>43</v>
      </c>
      <c r="D350" s="8" t="s">
        <v>262</v>
      </c>
      <c r="E350" s="8" t="s">
        <v>424</v>
      </c>
      <c r="F350" s="62">
        <v>10</v>
      </c>
      <c r="G350" s="62">
        <v>9.999</v>
      </c>
      <c r="H350" s="70">
        <f t="shared" si="24"/>
        <v>99.99</v>
      </c>
    </row>
    <row r="351" spans="1:8" ht="15">
      <c r="A351" s="24" t="s">
        <v>181</v>
      </c>
      <c r="B351" s="8" t="s">
        <v>387</v>
      </c>
      <c r="C351" s="8" t="s">
        <v>44</v>
      </c>
      <c r="D351" s="8" t="s">
        <v>52</v>
      </c>
      <c r="E351" s="8" t="s">
        <v>53</v>
      </c>
      <c r="F351" s="62">
        <f>F352+F356+F359+F362</f>
        <v>41798</v>
      </c>
      <c r="G351" s="62">
        <f>G352+G356+G359+G362</f>
        <v>40739.80831</v>
      </c>
      <c r="H351" s="70">
        <f t="shared" si="24"/>
        <v>97.46831979999044</v>
      </c>
    </row>
    <row r="352" spans="1:8" ht="15">
      <c r="A352" s="15" t="s">
        <v>80</v>
      </c>
      <c r="B352" s="8" t="s">
        <v>387</v>
      </c>
      <c r="C352" s="8" t="s">
        <v>44</v>
      </c>
      <c r="D352" s="8" t="s">
        <v>81</v>
      </c>
      <c r="E352" s="8" t="s">
        <v>53</v>
      </c>
      <c r="F352" s="62">
        <f>F353</f>
        <v>33925</v>
      </c>
      <c r="G352" s="62">
        <f>G353</f>
        <v>33922.69021</v>
      </c>
      <c r="H352" s="70">
        <f t="shared" si="24"/>
        <v>99.99319148120856</v>
      </c>
    </row>
    <row r="353" spans="1:8" ht="28.5">
      <c r="A353" s="16" t="s">
        <v>64</v>
      </c>
      <c r="B353" s="8" t="s">
        <v>387</v>
      </c>
      <c r="C353" s="8" t="s">
        <v>44</v>
      </c>
      <c r="D353" s="8" t="s">
        <v>182</v>
      </c>
      <c r="E353" s="8" t="s">
        <v>53</v>
      </c>
      <c r="F353" s="62">
        <f>F354+F355</f>
        <v>33925</v>
      </c>
      <c r="G353" s="62">
        <f>G354+G355</f>
        <v>33922.69021</v>
      </c>
      <c r="H353" s="70">
        <f t="shared" si="24"/>
        <v>99.99319148120856</v>
      </c>
    </row>
    <row r="354" spans="1:8" ht="15">
      <c r="A354" s="17" t="s">
        <v>156</v>
      </c>
      <c r="B354" s="8" t="s">
        <v>387</v>
      </c>
      <c r="C354" s="8" t="s">
        <v>44</v>
      </c>
      <c r="D354" s="8" t="s">
        <v>182</v>
      </c>
      <c r="E354" s="8" t="s">
        <v>128</v>
      </c>
      <c r="F354" s="79">
        <f>33651-934+1040+220-70</f>
        <v>33907</v>
      </c>
      <c r="G354" s="79">
        <f>33922.69021-G355</f>
        <v>33904.69021</v>
      </c>
      <c r="H354" s="70">
        <f t="shared" si="24"/>
        <v>99.99318786681216</v>
      </c>
    </row>
    <row r="355" spans="1:8" ht="30">
      <c r="A355" s="17" t="s">
        <v>456</v>
      </c>
      <c r="B355" s="8" t="s">
        <v>387</v>
      </c>
      <c r="C355" s="8" t="s">
        <v>44</v>
      </c>
      <c r="D355" s="8" t="s">
        <v>182</v>
      </c>
      <c r="E355" s="8" t="s">
        <v>128</v>
      </c>
      <c r="F355" s="62">
        <v>18</v>
      </c>
      <c r="G355" s="62">
        <v>18</v>
      </c>
      <c r="H355" s="70">
        <f t="shared" si="24"/>
        <v>100</v>
      </c>
    </row>
    <row r="356" spans="1:8" ht="15">
      <c r="A356" s="22" t="s">
        <v>95</v>
      </c>
      <c r="B356" s="8" t="s">
        <v>387</v>
      </c>
      <c r="C356" s="8" t="s">
        <v>44</v>
      </c>
      <c r="D356" s="8" t="s">
        <v>94</v>
      </c>
      <c r="E356" s="8" t="s">
        <v>53</v>
      </c>
      <c r="F356" s="62">
        <f>F357</f>
        <v>6005</v>
      </c>
      <c r="G356" s="62">
        <f>G357</f>
        <v>5088.32621</v>
      </c>
      <c r="H356" s="70">
        <f t="shared" si="24"/>
        <v>84.73482447960033</v>
      </c>
    </row>
    <row r="357" spans="1:8" ht="57">
      <c r="A357" s="19" t="s">
        <v>179</v>
      </c>
      <c r="B357" s="8" t="s">
        <v>387</v>
      </c>
      <c r="C357" s="8" t="s">
        <v>44</v>
      </c>
      <c r="D357" s="8" t="s">
        <v>180</v>
      </c>
      <c r="E357" s="8" t="s">
        <v>53</v>
      </c>
      <c r="F357" s="62">
        <f>F358</f>
        <v>6005</v>
      </c>
      <c r="G357" s="62">
        <f>G358</f>
        <v>5088.32621</v>
      </c>
      <c r="H357" s="70">
        <f t="shared" si="24"/>
        <v>84.73482447960033</v>
      </c>
    </row>
    <row r="358" spans="1:8" ht="30">
      <c r="A358" s="17" t="s">
        <v>260</v>
      </c>
      <c r="B358" s="8" t="s">
        <v>387</v>
      </c>
      <c r="C358" s="8" t="s">
        <v>44</v>
      </c>
      <c r="D358" s="8" t="s">
        <v>180</v>
      </c>
      <c r="E358" s="8" t="s">
        <v>128</v>
      </c>
      <c r="F358" s="62">
        <f>6305-300</f>
        <v>6005</v>
      </c>
      <c r="G358" s="62">
        <v>5088.32621</v>
      </c>
      <c r="H358" s="70">
        <f t="shared" si="24"/>
        <v>84.73482447960033</v>
      </c>
    </row>
    <row r="359" spans="1:8" ht="15">
      <c r="A359" s="22" t="s">
        <v>235</v>
      </c>
      <c r="B359" s="8" t="s">
        <v>387</v>
      </c>
      <c r="C359" s="8" t="s">
        <v>44</v>
      </c>
      <c r="D359" s="8" t="s">
        <v>236</v>
      </c>
      <c r="E359" s="8" t="s">
        <v>53</v>
      </c>
      <c r="F359" s="62">
        <f>F360</f>
        <v>934</v>
      </c>
      <c r="G359" s="62">
        <f>G360</f>
        <v>864.75018</v>
      </c>
      <c r="H359" s="70">
        <f t="shared" si="24"/>
        <v>92.58567237687366</v>
      </c>
    </row>
    <row r="360" spans="1:8" ht="71.25">
      <c r="A360" s="35" t="s">
        <v>340</v>
      </c>
      <c r="B360" s="8" t="s">
        <v>387</v>
      </c>
      <c r="C360" s="8" t="s">
        <v>44</v>
      </c>
      <c r="D360" s="8" t="s">
        <v>341</v>
      </c>
      <c r="E360" s="8" t="s">
        <v>53</v>
      </c>
      <c r="F360" s="62">
        <f>F361</f>
        <v>934</v>
      </c>
      <c r="G360" s="62">
        <f>G361</f>
        <v>864.75018</v>
      </c>
      <c r="H360" s="70">
        <f t="shared" si="24"/>
        <v>92.58567237687366</v>
      </c>
    </row>
    <row r="361" spans="1:8" ht="30">
      <c r="A361" s="34" t="s">
        <v>260</v>
      </c>
      <c r="B361" s="8" t="s">
        <v>387</v>
      </c>
      <c r="C361" s="12" t="s">
        <v>44</v>
      </c>
      <c r="D361" s="12" t="s">
        <v>341</v>
      </c>
      <c r="E361" s="12" t="s">
        <v>128</v>
      </c>
      <c r="F361" s="62">
        <v>934</v>
      </c>
      <c r="G361" s="62">
        <v>864.75018</v>
      </c>
      <c r="H361" s="70">
        <f t="shared" si="24"/>
        <v>92.58567237687366</v>
      </c>
    </row>
    <row r="362" spans="1:8" ht="15">
      <c r="A362" s="30" t="s">
        <v>233</v>
      </c>
      <c r="B362" s="8" t="s">
        <v>387</v>
      </c>
      <c r="C362" s="12" t="s">
        <v>44</v>
      </c>
      <c r="D362" s="12" t="s">
        <v>234</v>
      </c>
      <c r="E362" s="12" t="s">
        <v>53</v>
      </c>
      <c r="F362" s="62">
        <f>F363</f>
        <v>934</v>
      </c>
      <c r="G362" s="62">
        <f>G363</f>
        <v>864.04171</v>
      </c>
      <c r="H362" s="70">
        <f t="shared" si="24"/>
        <v>92.50981905781585</v>
      </c>
    </row>
    <row r="363" spans="1:8" ht="71.25">
      <c r="A363" s="19" t="s">
        <v>437</v>
      </c>
      <c r="B363" s="8" t="s">
        <v>387</v>
      </c>
      <c r="C363" s="8" t="s">
        <v>44</v>
      </c>
      <c r="D363" s="8" t="s">
        <v>438</v>
      </c>
      <c r="E363" s="8" t="s">
        <v>53</v>
      </c>
      <c r="F363" s="62">
        <f>F364</f>
        <v>934</v>
      </c>
      <c r="G363" s="62">
        <f>G364</f>
        <v>864.04171</v>
      </c>
      <c r="H363" s="70">
        <f t="shared" si="24"/>
        <v>92.50981905781585</v>
      </c>
    </row>
    <row r="364" spans="1:8" ht="15">
      <c r="A364" s="17" t="s">
        <v>156</v>
      </c>
      <c r="B364" s="8" t="s">
        <v>387</v>
      </c>
      <c r="C364" s="8" t="s">
        <v>44</v>
      </c>
      <c r="D364" s="8" t="s">
        <v>438</v>
      </c>
      <c r="E364" s="8" t="s">
        <v>128</v>
      </c>
      <c r="F364" s="62">
        <v>934</v>
      </c>
      <c r="G364" s="62">
        <v>864.04171</v>
      </c>
      <c r="H364" s="70">
        <f t="shared" si="24"/>
        <v>92.50981905781585</v>
      </c>
    </row>
    <row r="365" spans="1:8" ht="30">
      <c r="A365" s="14" t="s">
        <v>308</v>
      </c>
      <c r="B365" s="8" t="s">
        <v>387</v>
      </c>
      <c r="C365" s="12" t="s">
        <v>309</v>
      </c>
      <c r="D365" s="12" t="s">
        <v>52</v>
      </c>
      <c r="E365" s="12" t="s">
        <v>53</v>
      </c>
      <c r="F365" s="65">
        <f aca="true" t="shared" si="25" ref="F365:G367">F366</f>
        <v>2194.8547200000003</v>
      </c>
      <c r="G365" s="65">
        <f t="shared" si="25"/>
        <v>2194.24721</v>
      </c>
      <c r="H365" s="70">
        <f t="shared" si="24"/>
        <v>99.97232117486116</v>
      </c>
    </row>
    <row r="366" spans="1:8" ht="15">
      <c r="A366" s="21" t="s">
        <v>310</v>
      </c>
      <c r="B366" s="8" t="s">
        <v>387</v>
      </c>
      <c r="C366" s="12" t="s">
        <v>309</v>
      </c>
      <c r="D366" s="12" t="s">
        <v>311</v>
      </c>
      <c r="E366" s="12" t="s">
        <v>53</v>
      </c>
      <c r="F366" s="65">
        <f t="shared" si="25"/>
        <v>2194.8547200000003</v>
      </c>
      <c r="G366" s="65">
        <f t="shared" si="25"/>
        <v>2194.24721</v>
      </c>
      <c r="H366" s="70">
        <f t="shared" si="24"/>
        <v>99.97232117486116</v>
      </c>
    </row>
    <row r="367" spans="1:8" ht="28.5">
      <c r="A367" s="16" t="s">
        <v>64</v>
      </c>
      <c r="B367" s="8" t="s">
        <v>387</v>
      </c>
      <c r="C367" s="12" t="s">
        <v>309</v>
      </c>
      <c r="D367" s="12" t="s">
        <v>312</v>
      </c>
      <c r="E367" s="12" t="s">
        <v>53</v>
      </c>
      <c r="F367" s="65">
        <f t="shared" si="25"/>
        <v>2194.8547200000003</v>
      </c>
      <c r="G367" s="65">
        <f t="shared" si="25"/>
        <v>2194.24721</v>
      </c>
      <c r="H367" s="70">
        <f t="shared" si="24"/>
        <v>99.97232117486116</v>
      </c>
    </row>
    <row r="368" spans="1:8" ht="15">
      <c r="A368" s="17" t="s">
        <v>156</v>
      </c>
      <c r="B368" s="8" t="s">
        <v>387</v>
      </c>
      <c r="C368" s="12" t="s">
        <v>309</v>
      </c>
      <c r="D368" s="12" t="s">
        <v>312</v>
      </c>
      <c r="E368" s="12" t="s">
        <v>128</v>
      </c>
      <c r="F368" s="81">
        <f>2151+44.3-0.44528</f>
        <v>2194.8547200000003</v>
      </c>
      <c r="G368" s="81">
        <v>2194.24721</v>
      </c>
      <c r="H368" s="70">
        <f t="shared" si="24"/>
        <v>99.97232117486116</v>
      </c>
    </row>
    <row r="369" spans="1:8" ht="15">
      <c r="A369" s="14" t="s">
        <v>421</v>
      </c>
      <c r="B369" s="8" t="s">
        <v>387</v>
      </c>
      <c r="C369" s="8" t="s">
        <v>323</v>
      </c>
      <c r="D369" s="8" t="s">
        <v>52</v>
      </c>
      <c r="E369" s="8" t="s">
        <v>53</v>
      </c>
      <c r="F369" s="62">
        <f>F370+F374</f>
        <v>6986.4199100000005</v>
      </c>
      <c r="G369" s="62">
        <f>G370+G374</f>
        <v>6962.990519999999</v>
      </c>
      <c r="H369" s="70">
        <f t="shared" si="24"/>
        <v>99.66464383329628</v>
      </c>
    </row>
    <row r="370" spans="1:8" ht="60">
      <c r="A370" s="15" t="s">
        <v>113</v>
      </c>
      <c r="B370" s="8" t="s">
        <v>387</v>
      </c>
      <c r="C370" s="8" t="s">
        <v>323</v>
      </c>
      <c r="D370" s="8" t="s">
        <v>114</v>
      </c>
      <c r="E370" s="8" t="s">
        <v>53</v>
      </c>
      <c r="F370" s="62">
        <f>F371</f>
        <v>3108.91991</v>
      </c>
      <c r="G370" s="62">
        <f>G371</f>
        <v>3098.12588</v>
      </c>
      <c r="H370" s="70">
        <f t="shared" si="24"/>
        <v>99.6528045008403</v>
      </c>
    </row>
    <row r="371" spans="1:8" ht="15">
      <c r="A371" s="16" t="s">
        <v>84</v>
      </c>
      <c r="B371" s="8" t="s">
        <v>387</v>
      </c>
      <c r="C371" s="8" t="s">
        <v>323</v>
      </c>
      <c r="D371" s="8" t="s">
        <v>119</v>
      </c>
      <c r="E371" s="8" t="s">
        <v>53</v>
      </c>
      <c r="F371" s="62">
        <f>F372+F373</f>
        <v>3108.91991</v>
      </c>
      <c r="G371" s="62">
        <f>G372+G373</f>
        <v>3098.12588</v>
      </c>
      <c r="H371" s="70">
        <f t="shared" si="24"/>
        <v>99.6528045008403</v>
      </c>
    </row>
    <row r="372" spans="1:8" ht="15">
      <c r="A372" s="17" t="s">
        <v>116</v>
      </c>
      <c r="B372" s="8" t="s">
        <v>387</v>
      </c>
      <c r="C372" s="8" t="s">
        <v>323</v>
      </c>
      <c r="D372" s="8" t="s">
        <v>119</v>
      </c>
      <c r="E372" s="8" t="s">
        <v>117</v>
      </c>
      <c r="F372" s="79">
        <f>2812+105+49.91991</f>
        <v>2966.91991</v>
      </c>
      <c r="G372" s="79">
        <f>3098.12588-G373</f>
        <v>2956.12588</v>
      </c>
      <c r="H372" s="70">
        <f t="shared" si="24"/>
        <v>99.63618734824561</v>
      </c>
    </row>
    <row r="373" spans="1:8" ht="45">
      <c r="A373" s="17" t="s">
        <v>513</v>
      </c>
      <c r="B373" s="8" t="s">
        <v>387</v>
      </c>
      <c r="C373" s="8" t="s">
        <v>323</v>
      </c>
      <c r="D373" s="8" t="s">
        <v>119</v>
      </c>
      <c r="E373" s="8" t="s">
        <v>117</v>
      </c>
      <c r="F373" s="62">
        <v>142</v>
      </c>
      <c r="G373" s="62">
        <v>142</v>
      </c>
      <c r="H373" s="70">
        <f t="shared" si="24"/>
        <v>100</v>
      </c>
    </row>
    <row r="374" spans="1:8" ht="60">
      <c r="A374" s="15" t="s">
        <v>102</v>
      </c>
      <c r="B374" s="8" t="s">
        <v>387</v>
      </c>
      <c r="C374" s="8" t="s">
        <v>323</v>
      </c>
      <c r="D374" s="8" t="s">
        <v>69</v>
      </c>
      <c r="E374" s="8" t="s">
        <v>53</v>
      </c>
      <c r="F374" s="62">
        <f>F375</f>
        <v>3877.5</v>
      </c>
      <c r="G374" s="62">
        <f>G375</f>
        <v>3864.86464</v>
      </c>
      <c r="H374" s="70">
        <f t="shared" si="24"/>
        <v>99.6741364281109</v>
      </c>
    </row>
    <row r="375" spans="1:8" ht="28.5">
      <c r="A375" s="16" t="s">
        <v>64</v>
      </c>
      <c r="B375" s="8" t="s">
        <v>387</v>
      </c>
      <c r="C375" s="8" t="s">
        <v>323</v>
      </c>
      <c r="D375" s="8" t="s">
        <v>163</v>
      </c>
      <c r="E375" s="8" t="s">
        <v>53</v>
      </c>
      <c r="F375" s="62">
        <f>F376</f>
        <v>3877.5</v>
      </c>
      <c r="G375" s="62">
        <f>G376</f>
        <v>3864.86464</v>
      </c>
      <c r="H375" s="70">
        <f t="shared" si="24"/>
        <v>99.6741364281109</v>
      </c>
    </row>
    <row r="376" spans="1:8" ht="15">
      <c r="A376" s="17" t="s">
        <v>173</v>
      </c>
      <c r="B376" s="8" t="s">
        <v>387</v>
      </c>
      <c r="C376" s="8" t="s">
        <v>323</v>
      </c>
      <c r="D376" s="8" t="s">
        <v>163</v>
      </c>
      <c r="E376" s="8" t="s">
        <v>128</v>
      </c>
      <c r="F376" s="79">
        <f>3409+106.5+70+292</f>
        <v>3877.5</v>
      </c>
      <c r="G376" s="79">
        <v>3864.86464</v>
      </c>
      <c r="H376" s="70">
        <f t="shared" si="24"/>
        <v>99.6741364281109</v>
      </c>
    </row>
    <row r="377" spans="1:8" ht="15">
      <c r="A377" s="9" t="s">
        <v>45</v>
      </c>
      <c r="B377" s="8" t="s">
        <v>387</v>
      </c>
      <c r="C377" s="13" t="s">
        <v>46</v>
      </c>
      <c r="D377" s="13" t="s">
        <v>52</v>
      </c>
      <c r="E377" s="13" t="s">
        <v>53</v>
      </c>
      <c r="F377" s="61">
        <f aca="true" t="shared" si="26" ref="F377:G380">F378</f>
        <v>116</v>
      </c>
      <c r="G377" s="61">
        <f t="shared" si="26"/>
        <v>115.4</v>
      </c>
      <c r="H377" s="70">
        <f t="shared" si="24"/>
        <v>99.48275862068967</v>
      </c>
    </row>
    <row r="378" spans="1:8" ht="15">
      <c r="A378" s="14" t="s">
        <v>86</v>
      </c>
      <c r="B378" s="8" t="s">
        <v>387</v>
      </c>
      <c r="C378" s="8" t="s">
        <v>87</v>
      </c>
      <c r="D378" s="8" t="s">
        <v>52</v>
      </c>
      <c r="E378" s="8" t="s">
        <v>53</v>
      </c>
      <c r="F378" s="62">
        <f t="shared" si="26"/>
        <v>116</v>
      </c>
      <c r="G378" s="62">
        <f t="shared" si="26"/>
        <v>115.4</v>
      </c>
      <c r="H378" s="70">
        <f t="shared" si="24"/>
        <v>99.48275862068967</v>
      </c>
    </row>
    <row r="379" spans="1:8" ht="15">
      <c r="A379" s="22" t="s">
        <v>239</v>
      </c>
      <c r="B379" s="8" t="s">
        <v>387</v>
      </c>
      <c r="C379" s="8" t="s">
        <v>87</v>
      </c>
      <c r="D379" s="8" t="s">
        <v>240</v>
      </c>
      <c r="E379" s="8" t="s">
        <v>53</v>
      </c>
      <c r="F379" s="62">
        <f t="shared" si="26"/>
        <v>116</v>
      </c>
      <c r="G379" s="62">
        <f t="shared" si="26"/>
        <v>115.4</v>
      </c>
      <c r="H379" s="70">
        <f t="shared" si="24"/>
        <v>99.48275862068967</v>
      </c>
    </row>
    <row r="380" spans="1:8" ht="42.75">
      <c r="A380" s="16" t="s">
        <v>212</v>
      </c>
      <c r="B380" s="8" t="s">
        <v>387</v>
      </c>
      <c r="C380" s="8" t="s">
        <v>87</v>
      </c>
      <c r="D380" s="8" t="s">
        <v>199</v>
      </c>
      <c r="E380" s="8" t="s">
        <v>53</v>
      </c>
      <c r="F380" s="65">
        <f t="shared" si="26"/>
        <v>116</v>
      </c>
      <c r="G380" s="65">
        <f t="shared" si="26"/>
        <v>115.4</v>
      </c>
      <c r="H380" s="70">
        <f t="shared" si="24"/>
        <v>99.48275862068967</v>
      </c>
    </row>
    <row r="381" spans="1:8" ht="30">
      <c r="A381" s="17" t="s">
        <v>208</v>
      </c>
      <c r="B381" s="8" t="s">
        <v>387</v>
      </c>
      <c r="C381" s="8" t="s">
        <v>87</v>
      </c>
      <c r="D381" s="8" t="s">
        <v>199</v>
      </c>
      <c r="E381" s="8" t="s">
        <v>85</v>
      </c>
      <c r="F381" s="65">
        <f>108+8</f>
        <v>116</v>
      </c>
      <c r="G381" s="65">
        <v>115.4</v>
      </c>
      <c r="H381" s="70">
        <f t="shared" si="24"/>
        <v>99.48275862068967</v>
      </c>
    </row>
    <row r="382" spans="1:8" ht="15">
      <c r="A382" s="47"/>
      <c r="B382" s="48"/>
      <c r="C382" s="49"/>
      <c r="D382" s="49"/>
      <c r="E382" s="49"/>
      <c r="F382" s="62"/>
      <c r="G382" s="62"/>
      <c r="H382" s="70"/>
    </row>
    <row r="383" spans="1:8" ht="28.5">
      <c r="A383" s="40" t="s">
        <v>388</v>
      </c>
      <c r="B383" s="41" t="s">
        <v>389</v>
      </c>
      <c r="C383" s="41" t="s">
        <v>382</v>
      </c>
      <c r="D383" s="41" t="s">
        <v>52</v>
      </c>
      <c r="E383" s="41" t="s">
        <v>53</v>
      </c>
      <c r="F383" s="66">
        <f>F389+F397+F422+F384</f>
        <v>88572.19999999998</v>
      </c>
      <c r="G383" s="83">
        <f>G389+G397+G422+G384</f>
        <v>87662.39751</v>
      </c>
      <c r="H383" s="70">
        <f t="shared" si="24"/>
        <v>98.97281258679361</v>
      </c>
    </row>
    <row r="384" spans="1:8" ht="15">
      <c r="A384" s="9" t="s">
        <v>16</v>
      </c>
      <c r="B384" s="52" t="s">
        <v>389</v>
      </c>
      <c r="C384" s="52" t="s">
        <v>17</v>
      </c>
      <c r="D384" s="52" t="s">
        <v>52</v>
      </c>
      <c r="E384" s="52" t="s">
        <v>53</v>
      </c>
      <c r="F384" s="63">
        <f aca="true" t="shared" si="27" ref="F384:G387">F385</f>
        <v>17.400000000000006</v>
      </c>
      <c r="G384" s="63">
        <f t="shared" si="27"/>
        <v>17.4</v>
      </c>
      <c r="H384" s="70">
        <f t="shared" si="24"/>
        <v>99.99999999999996</v>
      </c>
    </row>
    <row r="385" spans="1:8" ht="15">
      <c r="A385" s="37" t="s">
        <v>453</v>
      </c>
      <c r="B385" s="52" t="s">
        <v>389</v>
      </c>
      <c r="C385" s="52" t="s">
        <v>454</v>
      </c>
      <c r="D385" s="52" t="s">
        <v>52</v>
      </c>
      <c r="E385" s="52" t="s">
        <v>53</v>
      </c>
      <c r="F385" s="63">
        <f t="shared" si="27"/>
        <v>17.400000000000006</v>
      </c>
      <c r="G385" s="63">
        <f t="shared" si="27"/>
        <v>17.4</v>
      </c>
      <c r="H385" s="70">
        <f t="shared" si="24"/>
        <v>99.99999999999996</v>
      </c>
    </row>
    <row r="386" spans="1:8" ht="30">
      <c r="A386" s="21" t="s">
        <v>460</v>
      </c>
      <c r="B386" s="52" t="s">
        <v>389</v>
      </c>
      <c r="C386" s="52" t="s">
        <v>454</v>
      </c>
      <c r="D386" s="52" t="s">
        <v>461</v>
      </c>
      <c r="E386" s="52" t="s">
        <v>53</v>
      </c>
      <c r="F386" s="63">
        <f t="shared" si="27"/>
        <v>17.400000000000006</v>
      </c>
      <c r="G386" s="63">
        <f t="shared" si="27"/>
        <v>17.4</v>
      </c>
      <c r="H386" s="70">
        <f t="shared" si="24"/>
        <v>99.99999999999996</v>
      </c>
    </row>
    <row r="387" spans="1:8" ht="43.5">
      <c r="A387" s="53" t="s">
        <v>455</v>
      </c>
      <c r="B387" s="52" t="s">
        <v>389</v>
      </c>
      <c r="C387" s="52" t="s">
        <v>454</v>
      </c>
      <c r="D387" s="52" t="s">
        <v>458</v>
      </c>
      <c r="E387" s="52" t="s">
        <v>53</v>
      </c>
      <c r="F387" s="63">
        <f t="shared" si="27"/>
        <v>17.400000000000006</v>
      </c>
      <c r="G387" s="63">
        <f t="shared" si="27"/>
        <v>17.4</v>
      </c>
      <c r="H387" s="70">
        <f t="shared" si="24"/>
        <v>99.99999999999996</v>
      </c>
    </row>
    <row r="388" spans="1:8" ht="75">
      <c r="A388" s="17" t="s">
        <v>481</v>
      </c>
      <c r="B388" s="52" t="s">
        <v>389</v>
      </c>
      <c r="C388" s="52" t="s">
        <v>454</v>
      </c>
      <c r="D388" s="52" t="s">
        <v>458</v>
      </c>
      <c r="E388" s="52" t="s">
        <v>128</v>
      </c>
      <c r="F388" s="63">
        <f>64.03+3.37-50</f>
        <v>17.400000000000006</v>
      </c>
      <c r="G388" s="63">
        <v>17.4</v>
      </c>
      <c r="H388" s="70">
        <f t="shared" si="24"/>
        <v>99.99999999999996</v>
      </c>
    </row>
    <row r="389" spans="1:8" ht="15">
      <c r="A389" s="9" t="s">
        <v>27</v>
      </c>
      <c r="B389" s="44">
        <v>758</v>
      </c>
      <c r="C389" s="13" t="s">
        <v>28</v>
      </c>
      <c r="D389" s="13" t="s">
        <v>52</v>
      </c>
      <c r="E389" s="13" t="s">
        <v>53</v>
      </c>
      <c r="F389" s="61">
        <f>F390</f>
        <v>25831.7</v>
      </c>
      <c r="G389" s="61">
        <f>G390</f>
        <v>25793.58871</v>
      </c>
      <c r="H389" s="70">
        <f t="shared" si="24"/>
        <v>99.85246309766683</v>
      </c>
    </row>
    <row r="390" spans="1:8" ht="15">
      <c r="A390" s="14" t="s">
        <v>31</v>
      </c>
      <c r="B390" s="44">
        <v>758</v>
      </c>
      <c r="C390" s="8" t="s">
        <v>32</v>
      </c>
      <c r="D390" s="8" t="s">
        <v>52</v>
      </c>
      <c r="E390" s="8" t="s">
        <v>53</v>
      </c>
      <c r="F390" s="62">
        <f>F391+F394</f>
        <v>25831.7</v>
      </c>
      <c r="G390" s="62">
        <f>G391+G394</f>
        <v>25793.58871</v>
      </c>
      <c r="H390" s="70">
        <f t="shared" si="24"/>
        <v>99.85246309766683</v>
      </c>
    </row>
    <row r="391" spans="1:8" ht="15">
      <c r="A391" s="15" t="s">
        <v>67</v>
      </c>
      <c r="B391" s="44">
        <v>758</v>
      </c>
      <c r="C391" s="8" t="s">
        <v>32</v>
      </c>
      <c r="D391" s="8" t="s">
        <v>68</v>
      </c>
      <c r="E391" s="8" t="s">
        <v>53</v>
      </c>
      <c r="F391" s="62">
        <f>F392</f>
        <v>25291.7</v>
      </c>
      <c r="G391" s="62">
        <f>G392</f>
        <v>25253.72851</v>
      </c>
      <c r="H391" s="70">
        <f t="shared" si="24"/>
        <v>99.84986580577818</v>
      </c>
    </row>
    <row r="392" spans="1:8" ht="28.5">
      <c r="A392" s="16" t="s">
        <v>64</v>
      </c>
      <c r="B392" s="44">
        <v>758</v>
      </c>
      <c r="C392" s="8" t="s">
        <v>32</v>
      </c>
      <c r="D392" s="8" t="s">
        <v>161</v>
      </c>
      <c r="E392" s="8" t="s">
        <v>53</v>
      </c>
      <c r="F392" s="62">
        <f>F393</f>
        <v>25291.7</v>
      </c>
      <c r="G392" s="62">
        <f>G393</f>
        <v>25253.72851</v>
      </c>
      <c r="H392" s="70">
        <f t="shared" si="24"/>
        <v>99.84986580577818</v>
      </c>
    </row>
    <row r="393" spans="1:8" ht="15">
      <c r="A393" s="17" t="s">
        <v>156</v>
      </c>
      <c r="B393" s="44">
        <v>758</v>
      </c>
      <c r="C393" s="8" t="s">
        <v>32</v>
      </c>
      <c r="D393" s="8" t="s">
        <v>161</v>
      </c>
      <c r="E393" s="8" t="s">
        <v>128</v>
      </c>
      <c r="F393" s="62">
        <f>24248+864+128.5-8.5+59.7</f>
        <v>25291.7</v>
      </c>
      <c r="G393" s="62">
        <v>25253.72851</v>
      </c>
      <c r="H393" s="70">
        <f t="shared" si="24"/>
        <v>99.84986580577818</v>
      </c>
    </row>
    <row r="394" spans="1:8" ht="15">
      <c r="A394" s="30" t="s">
        <v>233</v>
      </c>
      <c r="B394" s="44">
        <v>758</v>
      </c>
      <c r="C394" s="8" t="s">
        <v>32</v>
      </c>
      <c r="D394" s="8" t="s">
        <v>234</v>
      </c>
      <c r="E394" s="8" t="s">
        <v>53</v>
      </c>
      <c r="F394" s="62">
        <f>F395</f>
        <v>540</v>
      </c>
      <c r="G394" s="62">
        <f>G395</f>
        <v>539.8602</v>
      </c>
      <c r="H394" s="70">
        <f t="shared" si="24"/>
        <v>99.97411111111111</v>
      </c>
    </row>
    <row r="395" spans="1:8" ht="28.5">
      <c r="A395" s="33" t="s">
        <v>416</v>
      </c>
      <c r="B395" s="44">
        <v>758</v>
      </c>
      <c r="C395" s="8" t="s">
        <v>32</v>
      </c>
      <c r="D395" s="8" t="s">
        <v>263</v>
      </c>
      <c r="E395" s="8" t="s">
        <v>53</v>
      </c>
      <c r="F395" s="62">
        <f>F396</f>
        <v>540</v>
      </c>
      <c r="G395" s="62">
        <f>G396</f>
        <v>539.8602</v>
      </c>
      <c r="H395" s="70">
        <f t="shared" si="24"/>
        <v>99.97411111111111</v>
      </c>
    </row>
    <row r="396" spans="1:8" ht="15">
      <c r="A396" s="17" t="s">
        <v>157</v>
      </c>
      <c r="B396" s="44">
        <v>758</v>
      </c>
      <c r="C396" s="8" t="s">
        <v>32</v>
      </c>
      <c r="D396" s="8" t="s">
        <v>263</v>
      </c>
      <c r="E396" s="8" t="s">
        <v>158</v>
      </c>
      <c r="F396" s="62">
        <v>540</v>
      </c>
      <c r="G396" s="62">
        <v>539.8602</v>
      </c>
      <c r="H396" s="70">
        <f aca="true" t="shared" si="28" ref="H396:H459">IF(F396=0,0,G396/F396*100)</f>
        <v>99.97411111111111</v>
      </c>
    </row>
    <row r="397" spans="1:8" ht="15">
      <c r="A397" s="9" t="s">
        <v>337</v>
      </c>
      <c r="B397" s="44">
        <v>758</v>
      </c>
      <c r="C397" s="13" t="s">
        <v>37</v>
      </c>
      <c r="D397" s="13" t="s">
        <v>52</v>
      </c>
      <c r="E397" s="13" t="s">
        <v>53</v>
      </c>
      <c r="F397" s="61">
        <f>F398+F415</f>
        <v>62691.903999999995</v>
      </c>
      <c r="G397" s="61">
        <f>G398+G415</f>
        <v>61820.2128</v>
      </c>
      <c r="H397" s="70">
        <f t="shared" si="28"/>
        <v>98.60956336563012</v>
      </c>
    </row>
    <row r="398" spans="1:8" ht="15">
      <c r="A398" s="14" t="s">
        <v>70</v>
      </c>
      <c r="B398" s="44">
        <v>758</v>
      </c>
      <c r="C398" s="8" t="s">
        <v>38</v>
      </c>
      <c r="D398" s="8" t="s">
        <v>52</v>
      </c>
      <c r="E398" s="8" t="s">
        <v>53</v>
      </c>
      <c r="F398" s="62">
        <f>F399+F404+F407+F410</f>
        <v>55374.804</v>
      </c>
      <c r="G398" s="62">
        <f>G399+G404+G407+G410</f>
        <v>54541.09783</v>
      </c>
      <c r="H398" s="70">
        <f t="shared" si="28"/>
        <v>98.49443048141534</v>
      </c>
    </row>
    <row r="399" spans="1:8" ht="30">
      <c r="A399" s="15" t="s">
        <v>359</v>
      </c>
      <c r="B399" s="44">
        <v>758</v>
      </c>
      <c r="C399" s="8" t="s">
        <v>38</v>
      </c>
      <c r="D399" s="8" t="s">
        <v>71</v>
      </c>
      <c r="E399" s="8" t="s">
        <v>53</v>
      </c>
      <c r="F399" s="62">
        <f>F402+F400</f>
        <v>27786.699999999997</v>
      </c>
      <c r="G399" s="62">
        <f>G402+G400</f>
        <v>27057.41703</v>
      </c>
      <c r="H399" s="70">
        <f t="shared" si="28"/>
        <v>97.37542432170788</v>
      </c>
    </row>
    <row r="400" spans="1:8" ht="42.75">
      <c r="A400" s="16" t="s">
        <v>297</v>
      </c>
      <c r="B400" s="44">
        <v>758</v>
      </c>
      <c r="C400" s="8" t="s">
        <v>38</v>
      </c>
      <c r="D400" s="8" t="s">
        <v>358</v>
      </c>
      <c r="E400" s="8" t="s">
        <v>53</v>
      </c>
      <c r="F400" s="62">
        <f>F401</f>
        <v>125</v>
      </c>
      <c r="G400" s="62">
        <f>G401</f>
        <v>125</v>
      </c>
      <c r="H400" s="70">
        <f t="shared" si="28"/>
        <v>100</v>
      </c>
    </row>
    <row r="401" spans="1:8" ht="30">
      <c r="A401" s="17" t="s">
        <v>299</v>
      </c>
      <c r="B401" s="44">
        <v>758</v>
      </c>
      <c r="C401" s="8" t="s">
        <v>38</v>
      </c>
      <c r="D401" s="8" t="s">
        <v>358</v>
      </c>
      <c r="E401" s="8" t="s">
        <v>128</v>
      </c>
      <c r="F401" s="62">
        <v>125</v>
      </c>
      <c r="G401" s="62">
        <v>125</v>
      </c>
      <c r="H401" s="70">
        <f t="shared" si="28"/>
        <v>100</v>
      </c>
    </row>
    <row r="402" spans="1:8" ht="28.5">
      <c r="A402" s="16" t="s">
        <v>64</v>
      </c>
      <c r="B402" s="44">
        <v>758</v>
      </c>
      <c r="C402" s="8" t="s">
        <v>38</v>
      </c>
      <c r="D402" s="8" t="s">
        <v>167</v>
      </c>
      <c r="E402" s="8" t="s">
        <v>53</v>
      </c>
      <c r="F402" s="62">
        <f>F403</f>
        <v>27661.699999999997</v>
      </c>
      <c r="G402" s="62">
        <f>G403</f>
        <v>26932.41703</v>
      </c>
      <c r="H402" s="70">
        <f t="shared" si="28"/>
        <v>97.3635641699534</v>
      </c>
    </row>
    <row r="403" spans="1:8" ht="15">
      <c r="A403" s="17" t="s">
        <v>156</v>
      </c>
      <c r="B403" s="44">
        <v>758</v>
      </c>
      <c r="C403" s="8" t="s">
        <v>38</v>
      </c>
      <c r="D403" s="8" t="s">
        <v>167</v>
      </c>
      <c r="E403" s="8" t="s">
        <v>128</v>
      </c>
      <c r="F403" s="62">
        <f>26885+800.8+14.8+117.1-156</f>
        <v>27661.699999999997</v>
      </c>
      <c r="G403" s="62">
        <v>26932.41703</v>
      </c>
      <c r="H403" s="70">
        <f t="shared" si="28"/>
        <v>97.3635641699534</v>
      </c>
    </row>
    <row r="404" spans="1:8" ht="15">
      <c r="A404" s="15" t="s">
        <v>72</v>
      </c>
      <c r="B404" s="44">
        <v>758</v>
      </c>
      <c r="C404" s="8" t="s">
        <v>38</v>
      </c>
      <c r="D404" s="8" t="s">
        <v>73</v>
      </c>
      <c r="E404" s="8" t="s">
        <v>53</v>
      </c>
      <c r="F404" s="62">
        <f>F405</f>
        <v>15975.300000000001</v>
      </c>
      <c r="G404" s="62">
        <f>G405</f>
        <v>15872.77812</v>
      </c>
      <c r="H404" s="70">
        <f t="shared" si="28"/>
        <v>99.35824754464704</v>
      </c>
    </row>
    <row r="405" spans="1:8" ht="28.5">
      <c r="A405" s="16" t="s">
        <v>64</v>
      </c>
      <c r="B405" s="44">
        <v>758</v>
      </c>
      <c r="C405" s="8" t="s">
        <v>38</v>
      </c>
      <c r="D405" s="8" t="s">
        <v>168</v>
      </c>
      <c r="E405" s="8" t="s">
        <v>53</v>
      </c>
      <c r="F405" s="62">
        <f>F406</f>
        <v>15975.300000000001</v>
      </c>
      <c r="G405" s="62">
        <f>G406</f>
        <v>15872.77812</v>
      </c>
      <c r="H405" s="70">
        <f t="shared" si="28"/>
        <v>99.35824754464704</v>
      </c>
    </row>
    <row r="406" spans="1:8" ht="15">
      <c r="A406" s="17" t="s">
        <v>156</v>
      </c>
      <c r="B406" s="44">
        <v>758</v>
      </c>
      <c r="C406" s="8" t="s">
        <v>38</v>
      </c>
      <c r="D406" s="8" t="s">
        <v>168</v>
      </c>
      <c r="E406" s="8" t="s">
        <v>128</v>
      </c>
      <c r="F406" s="62">
        <f>15338+498-14.8+79.6+8.5+66</f>
        <v>15975.300000000001</v>
      </c>
      <c r="G406" s="62">
        <v>15872.77812</v>
      </c>
      <c r="H406" s="70">
        <f t="shared" si="28"/>
        <v>99.35824754464704</v>
      </c>
    </row>
    <row r="407" spans="1:8" ht="15">
      <c r="A407" s="22" t="s">
        <v>239</v>
      </c>
      <c r="B407" s="44">
        <v>758</v>
      </c>
      <c r="C407" s="8" t="s">
        <v>38</v>
      </c>
      <c r="D407" s="8" t="s">
        <v>240</v>
      </c>
      <c r="E407" s="8" t="s">
        <v>53</v>
      </c>
      <c r="F407" s="62">
        <f>F408</f>
        <v>124.804</v>
      </c>
      <c r="G407" s="62">
        <f>G408</f>
        <v>124.804</v>
      </c>
      <c r="H407" s="70">
        <f t="shared" si="28"/>
        <v>100</v>
      </c>
    </row>
    <row r="408" spans="1:8" ht="42.75">
      <c r="A408" s="16" t="s">
        <v>211</v>
      </c>
      <c r="B408" s="44">
        <v>758</v>
      </c>
      <c r="C408" s="8" t="s">
        <v>38</v>
      </c>
      <c r="D408" s="8" t="s">
        <v>200</v>
      </c>
      <c r="E408" s="8" t="s">
        <v>53</v>
      </c>
      <c r="F408" s="62">
        <f>F409</f>
        <v>124.804</v>
      </c>
      <c r="G408" s="62">
        <f>G409</f>
        <v>124.804</v>
      </c>
      <c r="H408" s="70">
        <f t="shared" si="28"/>
        <v>100</v>
      </c>
    </row>
    <row r="409" spans="1:8" ht="30">
      <c r="A409" s="17" t="s">
        <v>210</v>
      </c>
      <c r="B409" s="44">
        <v>758</v>
      </c>
      <c r="C409" s="8" t="s">
        <v>38</v>
      </c>
      <c r="D409" s="8" t="s">
        <v>200</v>
      </c>
      <c r="E409" s="8" t="s">
        <v>128</v>
      </c>
      <c r="F409" s="62">
        <f>129-4.196</f>
        <v>124.804</v>
      </c>
      <c r="G409" s="62">
        <v>124.804</v>
      </c>
      <c r="H409" s="70">
        <f t="shared" si="28"/>
        <v>100</v>
      </c>
    </row>
    <row r="410" spans="1:8" ht="15">
      <c r="A410" s="30" t="s">
        <v>233</v>
      </c>
      <c r="B410" s="44">
        <v>758</v>
      </c>
      <c r="C410" s="8" t="s">
        <v>38</v>
      </c>
      <c r="D410" s="8" t="s">
        <v>234</v>
      </c>
      <c r="E410" s="8" t="s">
        <v>53</v>
      </c>
      <c r="F410" s="62">
        <f>F411+F413</f>
        <v>11488</v>
      </c>
      <c r="G410" s="62">
        <f>G411+G413</f>
        <v>11486.09868</v>
      </c>
      <c r="H410" s="70">
        <f t="shared" si="28"/>
        <v>99.98344951253482</v>
      </c>
    </row>
    <row r="411" spans="1:8" ht="42.75">
      <c r="A411" s="16" t="s">
        <v>411</v>
      </c>
      <c r="B411" s="44">
        <v>758</v>
      </c>
      <c r="C411" s="8" t="s">
        <v>38</v>
      </c>
      <c r="D411" s="8" t="s">
        <v>262</v>
      </c>
      <c r="E411" s="8" t="s">
        <v>53</v>
      </c>
      <c r="F411" s="62">
        <f>F412</f>
        <v>2</v>
      </c>
      <c r="G411" s="62">
        <f>G412</f>
        <v>2</v>
      </c>
      <c r="H411" s="70">
        <f t="shared" si="28"/>
        <v>100</v>
      </c>
    </row>
    <row r="412" spans="1:8" ht="30">
      <c r="A412" s="17" t="s">
        <v>422</v>
      </c>
      <c r="B412" s="44">
        <v>758</v>
      </c>
      <c r="C412" s="8" t="s">
        <v>38</v>
      </c>
      <c r="D412" s="8" t="s">
        <v>262</v>
      </c>
      <c r="E412" s="8" t="s">
        <v>169</v>
      </c>
      <c r="F412" s="62">
        <v>2</v>
      </c>
      <c r="G412" s="62">
        <v>2</v>
      </c>
      <c r="H412" s="70">
        <f t="shared" si="28"/>
        <v>100</v>
      </c>
    </row>
    <row r="413" spans="1:8" ht="28.5">
      <c r="A413" s="33" t="s">
        <v>416</v>
      </c>
      <c r="B413" s="44">
        <v>758</v>
      </c>
      <c r="C413" s="8" t="s">
        <v>38</v>
      </c>
      <c r="D413" s="8" t="s">
        <v>263</v>
      </c>
      <c r="E413" s="8" t="s">
        <v>53</v>
      </c>
      <c r="F413" s="62">
        <f>F414</f>
        <v>11486</v>
      </c>
      <c r="G413" s="62">
        <f>G414</f>
        <v>11484.09868</v>
      </c>
      <c r="H413" s="70">
        <f t="shared" si="28"/>
        <v>99.98344663068082</v>
      </c>
    </row>
    <row r="414" spans="1:8" ht="30">
      <c r="A414" s="17" t="s">
        <v>422</v>
      </c>
      <c r="B414" s="44">
        <v>758</v>
      </c>
      <c r="C414" s="8" t="s">
        <v>38</v>
      </c>
      <c r="D414" s="8" t="s">
        <v>263</v>
      </c>
      <c r="E414" s="8" t="s">
        <v>169</v>
      </c>
      <c r="F414" s="62">
        <v>11486</v>
      </c>
      <c r="G414" s="62">
        <v>11484.09868</v>
      </c>
      <c r="H414" s="70">
        <f t="shared" si="28"/>
        <v>99.98344663068082</v>
      </c>
    </row>
    <row r="415" spans="1:8" ht="15">
      <c r="A415" s="14" t="s">
        <v>420</v>
      </c>
      <c r="B415" s="44">
        <v>758</v>
      </c>
      <c r="C415" s="8" t="s">
        <v>324</v>
      </c>
      <c r="D415" s="8" t="s">
        <v>52</v>
      </c>
      <c r="E415" s="8" t="s">
        <v>53</v>
      </c>
      <c r="F415" s="62">
        <f>F416+F419</f>
        <v>7317.1</v>
      </c>
      <c r="G415" s="62">
        <f>G416+G419</f>
        <v>7279.1149700000005</v>
      </c>
      <c r="H415" s="70">
        <f t="shared" si="28"/>
        <v>99.48087316013175</v>
      </c>
    </row>
    <row r="416" spans="1:8" ht="60">
      <c r="A416" s="15" t="s">
        <v>113</v>
      </c>
      <c r="B416" s="44">
        <v>758</v>
      </c>
      <c r="C416" s="8" t="s">
        <v>324</v>
      </c>
      <c r="D416" s="8" t="s">
        <v>114</v>
      </c>
      <c r="E416" s="8" t="s">
        <v>53</v>
      </c>
      <c r="F416" s="62">
        <f>F417</f>
        <v>3072.8</v>
      </c>
      <c r="G416" s="62">
        <f>G417</f>
        <v>3072.64757</v>
      </c>
      <c r="H416" s="70">
        <f t="shared" si="28"/>
        <v>99.9950393777662</v>
      </c>
    </row>
    <row r="417" spans="1:8" ht="15">
      <c r="A417" s="16" t="s">
        <v>84</v>
      </c>
      <c r="B417" s="44">
        <v>758</v>
      </c>
      <c r="C417" s="8" t="s">
        <v>324</v>
      </c>
      <c r="D417" s="8" t="s">
        <v>119</v>
      </c>
      <c r="E417" s="8" t="s">
        <v>53</v>
      </c>
      <c r="F417" s="62">
        <f>F418</f>
        <v>3072.8</v>
      </c>
      <c r="G417" s="62">
        <f>G418</f>
        <v>3072.64757</v>
      </c>
      <c r="H417" s="70">
        <f t="shared" si="28"/>
        <v>99.9950393777662</v>
      </c>
    </row>
    <row r="418" spans="1:8" ht="15">
      <c r="A418" s="17" t="s">
        <v>116</v>
      </c>
      <c r="B418" s="44">
        <v>758</v>
      </c>
      <c r="C418" s="8" t="s">
        <v>324</v>
      </c>
      <c r="D418" s="8" t="s">
        <v>119</v>
      </c>
      <c r="E418" s="8" t="s">
        <v>117</v>
      </c>
      <c r="F418" s="62">
        <f>2947+111+14.8</f>
        <v>3072.8</v>
      </c>
      <c r="G418" s="62">
        <v>3072.64757</v>
      </c>
      <c r="H418" s="70">
        <f t="shared" si="28"/>
        <v>99.9950393777662</v>
      </c>
    </row>
    <row r="419" spans="1:8" ht="60">
      <c r="A419" s="15" t="s">
        <v>102</v>
      </c>
      <c r="B419" s="44">
        <v>758</v>
      </c>
      <c r="C419" s="8" t="s">
        <v>324</v>
      </c>
      <c r="D419" s="8" t="s">
        <v>69</v>
      </c>
      <c r="E419" s="8" t="s">
        <v>53</v>
      </c>
      <c r="F419" s="62">
        <f>F420</f>
        <v>4244.3</v>
      </c>
      <c r="G419" s="62">
        <f>G420</f>
        <v>4206.4674</v>
      </c>
      <c r="H419" s="70">
        <f t="shared" si="28"/>
        <v>99.10862568621445</v>
      </c>
    </row>
    <row r="420" spans="1:8" ht="28.5">
      <c r="A420" s="16" t="s">
        <v>64</v>
      </c>
      <c r="B420" s="44">
        <v>758</v>
      </c>
      <c r="C420" s="8" t="s">
        <v>324</v>
      </c>
      <c r="D420" s="8" t="s">
        <v>163</v>
      </c>
      <c r="E420" s="8" t="s">
        <v>53</v>
      </c>
      <c r="F420" s="62">
        <f>F421</f>
        <v>4244.3</v>
      </c>
      <c r="G420" s="62">
        <f>G421</f>
        <v>4206.4674</v>
      </c>
      <c r="H420" s="70">
        <f t="shared" si="28"/>
        <v>99.10862568621445</v>
      </c>
    </row>
    <row r="421" spans="1:8" ht="15">
      <c r="A421" s="17" t="s">
        <v>173</v>
      </c>
      <c r="B421" s="44">
        <v>758</v>
      </c>
      <c r="C421" s="8" t="s">
        <v>324</v>
      </c>
      <c r="D421" s="8" t="s">
        <v>163</v>
      </c>
      <c r="E421" s="8" t="s">
        <v>128</v>
      </c>
      <c r="F421" s="62">
        <f>4099+129.8+15.5</f>
        <v>4244.3</v>
      </c>
      <c r="G421" s="62">
        <v>4206.4674</v>
      </c>
      <c r="H421" s="70">
        <f t="shared" si="28"/>
        <v>99.10862568621445</v>
      </c>
    </row>
    <row r="422" spans="1:8" ht="15">
      <c r="A422" s="9" t="s">
        <v>45</v>
      </c>
      <c r="B422" s="44">
        <v>758</v>
      </c>
      <c r="C422" s="13" t="s">
        <v>46</v>
      </c>
      <c r="D422" s="13" t="s">
        <v>52</v>
      </c>
      <c r="E422" s="13" t="s">
        <v>53</v>
      </c>
      <c r="F422" s="61">
        <f aca="true" t="shared" si="29" ref="F422:G425">F423</f>
        <v>31.195999999999998</v>
      </c>
      <c r="G422" s="61">
        <f t="shared" si="29"/>
        <v>31.196</v>
      </c>
      <c r="H422" s="70">
        <f t="shared" si="28"/>
        <v>100.00000000000003</v>
      </c>
    </row>
    <row r="423" spans="1:8" ht="15">
      <c r="A423" s="14" t="s">
        <v>86</v>
      </c>
      <c r="B423" s="44">
        <v>758</v>
      </c>
      <c r="C423" s="8" t="s">
        <v>87</v>
      </c>
      <c r="D423" s="8" t="s">
        <v>52</v>
      </c>
      <c r="E423" s="8" t="s">
        <v>53</v>
      </c>
      <c r="F423" s="62">
        <f t="shared" si="29"/>
        <v>31.195999999999998</v>
      </c>
      <c r="G423" s="62">
        <f t="shared" si="29"/>
        <v>31.196</v>
      </c>
      <c r="H423" s="70">
        <f t="shared" si="28"/>
        <v>100.00000000000003</v>
      </c>
    </row>
    <row r="424" spans="1:8" ht="15">
      <c r="A424" s="22" t="s">
        <v>239</v>
      </c>
      <c r="B424" s="44">
        <v>758</v>
      </c>
      <c r="C424" s="8" t="s">
        <v>87</v>
      </c>
      <c r="D424" s="8" t="s">
        <v>240</v>
      </c>
      <c r="E424" s="8" t="s">
        <v>53</v>
      </c>
      <c r="F424" s="62">
        <f t="shared" si="29"/>
        <v>31.195999999999998</v>
      </c>
      <c r="G424" s="62">
        <f t="shared" si="29"/>
        <v>31.196</v>
      </c>
      <c r="H424" s="70">
        <f t="shared" si="28"/>
        <v>100.00000000000003</v>
      </c>
    </row>
    <row r="425" spans="1:8" ht="42.75">
      <c r="A425" s="16" t="s">
        <v>211</v>
      </c>
      <c r="B425" s="44">
        <v>758</v>
      </c>
      <c r="C425" s="8" t="s">
        <v>87</v>
      </c>
      <c r="D425" s="8" t="s">
        <v>200</v>
      </c>
      <c r="E425" s="8" t="s">
        <v>53</v>
      </c>
      <c r="F425" s="65">
        <f t="shared" si="29"/>
        <v>31.195999999999998</v>
      </c>
      <c r="G425" s="65">
        <f t="shared" si="29"/>
        <v>31.196</v>
      </c>
      <c r="H425" s="70">
        <f t="shared" si="28"/>
        <v>100.00000000000003</v>
      </c>
    </row>
    <row r="426" spans="1:8" ht="30">
      <c r="A426" s="17" t="s">
        <v>208</v>
      </c>
      <c r="B426" s="44">
        <v>758</v>
      </c>
      <c r="C426" s="8" t="s">
        <v>87</v>
      </c>
      <c r="D426" s="8" t="s">
        <v>200</v>
      </c>
      <c r="E426" s="8" t="s">
        <v>85</v>
      </c>
      <c r="F426" s="65">
        <f>27+4.196</f>
        <v>31.195999999999998</v>
      </c>
      <c r="G426" s="65">
        <v>31.196</v>
      </c>
      <c r="H426" s="70">
        <f t="shared" si="28"/>
        <v>100.00000000000003</v>
      </c>
    </row>
    <row r="427" spans="1:8" ht="15">
      <c r="A427" s="17"/>
      <c r="B427" s="44"/>
      <c r="C427" s="8"/>
      <c r="D427" s="8"/>
      <c r="E427" s="8"/>
      <c r="F427" s="65"/>
      <c r="G427" s="65"/>
      <c r="H427" s="70"/>
    </row>
    <row r="428" spans="1:8" ht="42.75">
      <c r="A428" s="40" t="s">
        <v>390</v>
      </c>
      <c r="B428" s="41" t="s">
        <v>391</v>
      </c>
      <c r="C428" s="41" t="s">
        <v>382</v>
      </c>
      <c r="D428" s="41" t="s">
        <v>52</v>
      </c>
      <c r="E428" s="41" t="s">
        <v>53</v>
      </c>
      <c r="F428" s="66">
        <f>F429+F441</f>
        <v>14306.899999999998</v>
      </c>
      <c r="G428" s="83">
        <f>G429+G441</f>
        <v>14171.875919999999</v>
      </c>
      <c r="H428" s="70">
        <f t="shared" si="28"/>
        <v>99.05623104935381</v>
      </c>
    </row>
    <row r="429" spans="1:8" ht="15">
      <c r="A429" s="9" t="s">
        <v>5</v>
      </c>
      <c r="B429" s="44">
        <v>766</v>
      </c>
      <c r="C429" s="13" t="s">
        <v>8</v>
      </c>
      <c r="D429" s="13" t="s">
        <v>52</v>
      </c>
      <c r="E429" s="13" t="s">
        <v>53</v>
      </c>
      <c r="F429" s="61">
        <f>F430</f>
        <v>10452.399999999998</v>
      </c>
      <c r="G429" s="61">
        <f>G430</f>
        <v>10317.375919999999</v>
      </c>
      <c r="H429" s="70">
        <f t="shared" si="28"/>
        <v>98.70820022195859</v>
      </c>
    </row>
    <row r="430" spans="1:8" ht="15">
      <c r="A430" s="14" t="s">
        <v>7</v>
      </c>
      <c r="B430" s="44">
        <v>766</v>
      </c>
      <c r="C430" s="8" t="s">
        <v>326</v>
      </c>
      <c r="D430" s="8" t="s">
        <v>52</v>
      </c>
      <c r="E430" s="8" t="s">
        <v>53</v>
      </c>
      <c r="F430" s="62">
        <f>F434+F437+F431</f>
        <v>10452.399999999998</v>
      </c>
      <c r="G430" s="62">
        <f>G434+G437+G431</f>
        <v>10317.375919999999</v>
      </c>
      <c r="H430" s="70">
        <f t="shared" si="28"/>
        <v>98.70820022195859</v>
      </c>
    </row>
    <row r="431" spans="1:8" ht="60">
      <c r="A431" s="15" t="s">
        <v>113</v>
      </c>
      <c r="B431" s="44">
        <v>766</v>
      </c>
      <c r="C431" s="8" t="s">
        <v>326</v>
      </c>
      <c r="D431" s="8" t="s">
        <v>114</v>
      </c>
      <c r="E431" s="8" t="s">
        <v>53</v>
      </c>
      <c r="F431" s="62">
        <f>F432</f>
        <v>9098.995959999998</v>
      </c>
      <c r="G431" s="62">
        <f>G432</f>
        <v>8963.97188</v>
      </c>
      <c r="H431" s="70">
        <f t="shared" si="28"/>
        <v>98.51605517143234</v>
      </c>
    </row>
    <row r="432" spans="1:8" ht="15">
      <c r="A432" s="16" t="s">
        <v>84</v>
      </c>
      <c r="B432" s="44">
        <v>766</v>
      </c>
      <c r="C432" s="8" t="s">
        <v>326</v>
      </c>
      <c r="D432" s="8" t="s">
        <v>119</v>
      </c>
      <c r="E432" s="8" t="s">
        <v>53</v>
      </c>
      <c r="F432" s="62">
        <f>F433</f>
        <v>9098.995959999998</v>
      </c>
      <c r="G432" s="62">
        <f>G433</f>
        <v>8963.97188</v>
      </c>
      <c r="H432" s="70">
        <f t="shared" si="28"/>
        <v>98.51605517143234</v>
      </c>
    </row>
    <row r="433" spans="1:8" ht="15">
      <c r="A433" s="17" t="s">
        <v>116</v>
      </c>
      <c r="B433" s="44">
        <v>766</v>
      </c>
      <c r="C433" s="8" t="s">
        <v>326</v>
      </c>
      <c r="D433" s="8" t="s">
        <v>119</v>
      </c>
      <c r="E433" s="8" t="s">
        <v>117</v>
      </c>
      <c r="F433" s="62">
        <f>8970+307.8-131.4-41.99004-5.414</f>
        <v>9098.995959999998</v>
      </c>
      <c r="G433" s="62">
        <v>8963.97188</v>
      </c>
      <c r="H433" s="70">
        <f t="shared" si="28"/>
        <v>98.51605517143234</v>
      </c>
    </row>
    <row r="434" spans="1:8" ht="45">
      <c r="A434" s="15" t="s">
        <v>101</v>
      </c>
      <c r="B434" s="44">
        <v>766</v>
      </c>
      <c r="C434" s="8" t="s">
        <v>326</v>
      </c>
      <c r="D434" s="8" t="s">
        <v>88</v>
      </c>
      <c r="E434" s="8" t="s">
        <v>53</v>
      </c>
      <c r="F434" s="62">
        <f>F435</f>
        <v>1261.66104</v>
      </c>
      <c r="G434" s="62">
        <f>G435</f>
        <v>1261.66104</v>
      </c>
      <c r="H434" s="70">
        <f t="shared" si="28"/>
        <v>100</v>
      </c>
    </row>
    <row r="435" spans="1:8" ht="42.75">
      <c r="A435" s="16" t="s">
        <v>100</v>
      </c>
      <c r="B435" s="44">
        <v>766</v>
      </c>
      <c r="C435" s="8" t="s">
        <v>326</v>
      </c>
      <c r="D435" s="8" t="s">
        <v>129</v>
      </c>
      <c r="E435" s="8" t="s">
        <v>53</v>
      </c>
      <c r="F435" s="62">
        <f>F436</f>
        <v>1261.66104</v>
      </c>
      <c r="G435" s="62">
        <f>G436</f>
        <v>1261.66104</v>
      </c>
      <c r="H435" s="70">
        <f t="shared" si="28"/>
        <v>100</v>
      </c>
    </row>
    <row r="436" spans="1:8" ht="15">
      <c r="A436" s="17" t="s">
        <v>116</v>
      </c>
      <c r="B436" s="44">
        <v>766</v>
      </c>
      <c r="C436" s="8" t="s">
        <v>326</v>
      </c>
      <c r="D436" s="8" t="s">
        <v>129</v>
      </c>
      <c r="E436" s="8" t="s">
        <v>117</v>
      </c>
      <c r="F436" s="62">
        <f>1706-500+8.257+41.99004+5.414</f>
        <v>1261.66104</v>
      </c>
      <c r="G436" s="62">
        <v>1261.66104</v>
      </c>
      <c r="H436" s="70">
        <f t="shared" si="28"/>
        <v>100</v>
      </c>
    </row>
    <row r="437" spans="1:8" ht="30">
      <c r="A437" s="15" t="s">
        <v>57</v>
      </c>
      <c r="B437" s="44">
        <v>766</v>
      </c>
      <c r="C437" s="8" t="s">
        <v>326</v>
      </c>
      <c r="D437" s="8" t="s">
        <v>58</v>
      </c>
      <c r="E437" s="8" t="s">
        <v>53</v>
      </c>
      <c r="F437" s="62">
        <f aca="true" t="shared" si="30" ref="F437:G439">F438</f>
        <v>91.743</v>
      </c>
      <c r="G437" s="62">
        <f t="shared" si="30"/>
        <v>91.743</v>
      </c>
      <c r="H437" s="70">
        <f t="shared" si="28"/>
        <v>100</v>
      </c>
    </row>
    <row r="438" spans="1:8" ht="15">
      <c r="A438" s="16" t="s">
        <v>96</v>
      </c>
      <c r="B438" s="44">
        <v>766</v>
      </c>
      <c r="C438" s="8" t="s">
        <v>326</v>
      </c>
      <c r="D438" s="8" t="s">
        <v>130</v>
      </c>
      <c r="E438" s="8" t="s">
        <v>53</v>
      </c>
      <c r="F438" s="62">
        <f t="shared" si="30"/>
        <v>91.743</v>
      </c>
      <c r="G438" s="62">
        <f t="shared" si="30"/>
        <v>91.743</v>
      </c>
      <c r="H438" s="70">
        <f t="shared" si="28"/>
        <v>100</v>
      </c>
    </row>
    <row r="439" spans="1:8" ht="15">
      <c r="A439" s="19" t="s">
        <v>402</v>
      </c>
      <c r="B439" s="44">
        <v>766</v>
      </c>
      <c r="C439" s="8" t="s">
        <v>326</v>
      </c>
      <c r="D439" s="8" t="s">
        <v>370</v>
      </c>
      <c r="E439" s="8" t="s">
        <v>53</v>
      </c>
      <c r="F439" s="62">
        <f t="shared" si="30"/>
        <v>91.743</v>
      </c>
      <c r="G439" s="62">
        <f t="shared" si="30"/>
        <v>91.743</v>
      </c>
      <c r="H439" s="70">
        <f t="shared" si="28"/>
        <v>100</v>
      </c>
    </row>
    <row r="440" spans="1:8" ht="15">
      <c r="A440" s="17" t="s">
        <v>116</v>
      </c>
      <c r="B440" s="44">
        <v>766</v>
      </c>
      <c r="C440" s="8" t="s">
        <v>326</v>
      </c>
      <c r="D440" s="8" t="s">
        <v>370</v>
      </c>
      <c r="E440" s="8" t="s">
        <v>117</v>
      </c>
      <c r="F440" s="62">
        <f>386-286-8.257</f>
        <v>91.743</v>
      </c>
      <c r="G440" s="62">
        <v>91.743</v>
      </c>
      <c r="H440" s="70">
        <f t="shared" si="28"/>
        <v>100</v>
      </c>
    </row>
    <row r="441" spans="1:8" ht="15">
      <c r="A441" s="9" t="s">
        <v>16</v>
      </c>
      <c r="B441" s="44">
        <v>766</v>
      </c>
      <c r="C441" s="13" t="s">
        <v>17</v>
      </c>
      <c r="D441" s="13" t="s">
        <v>52</v>
      </c>
      <c r="E441" s="13" t="s">
        <v>53</v>
      </c>
      <c r="F441" s="61">
        <f>F442</f>
        <v>3854.5</v>
      </c>
      <c r="G441" s="61">
        <f>G442</f>
        <v>3854.5</v>
      </c>
      <c r="H441" s="70">
        <f t="shared" si="28"/>
        <v>100</v>
      </c>
    </row>
    <row r="442" spans="1:8" ht="15">
      <c r="A442" s="14" t="s">
        <v>18</v>
      </c>
      <c r="B442" s="44">
        <v>766</v>
      </c>
      <c r="C442" s="8" t="s">
        <v>141</v>
      </c>
      <c r="D442" s="8" t="s">
        <v>52</v>
      </c>
      <c r="E442" s="8" t="s">
        <v>53</v>
      </c>
      <c r="F442" s="62">
        <f>F446+F443</f>
        <v>3854.5</v>
      </c>
      <c r="G442" s="62">
        <f>G446+G443</f>
        <v>3854.5</v>
      </c>
      <c r="H442" s="70">
        <f t="shared" si="28"/>
        <v>100</v>
      </c>
    </row>
    <row r="443" spans="1:8" ht="15">
      <c r="A443" s="22" t="s">
        <v>510</v>
      </c>
      <c r="B443" s="44">
        <v>766</v>
      </c>
      <c r="C443" s="8" t="s">
        <v>141</v>
      </c>
      <c r="D443" s="69">
        <v>3450000</v>
      </c>
      <c r="E443" s="8" t="s">
        <v>53</v>
      </c>
      <c r="F443" s="62">
        <f>F444</f>
        <v>3500</v>
      </c>
      <c r="G443" s="62">
        <f>G444</f>
        <v>3500</v>
      </c>
      <c r="H443" s="70">
        <f t="shared" si="28"/>
        <v>100</v>
      </c>
    </row>
    <row r="444" spans="1:8" ht="42.75">
      <c r="A444" s="18" t="s">
        <v>511</v>
      </c>
      <c r="B444" s="44">
        <v>766</v>
      </c>
      <c r="C444" s="8" t="s">
        <v>141</v>
      </c>
      <c r="D444" s="69">
        <v>3450100</v>
      </c>
      <c r="E444" s="8" t="s">
        <v>53</v>
      </c>
      <c r="F444" s="62">
        <f>F445</f>
        <v>3500</v>
      </c>
      <c r="G444" s="62">
        <f>G445</f>
        <v>3500</v>
      </c>
      <c r="H444" s="70">
        <f t="shared" si="28"/>
        <v>100</v>
      </c>
    </row>
    <row r="445" spans="1:8" ht="30">
      <c r="A445" s="26" t="s">
        <v>426</v>
      </c>
      <c r="B445" s="44">
        <v>766</v>
      </c>
      <c r="C445" s="8" t="s">
        <v>141</v>
      </c>
      <c r="D445" s="69">
        <v>3450100</v>
      </c>
      <c r="E445" s="8" t="s">
        <v>304</v>
      </c>
      <c r="F445" s="62">
        <v>3500</v>
      </c>
      <c r="G445" s="62">
        <v>3500</v>
      </c>
      <c r="H445" s="70">
        <f t="shared" si="28"/>
        <v>100</v>
      </c>
    </row>
    <row r="446" spans="1:8" ht="15">
      <c r="A446" s="22" t="s">
        <v>233</v>
      </c>
      <c r="B446" s="44">
        <v>766</v>
      </c>
      <c r="C446" s="8" t="s">
        <v>141</v>
      </c>
      <c r="D446" s="8" t="s">
        <v>234</v>
      </c>
      <c r="E446" s="8" t="s">
        <v>53</v>
      </c>
      <c r="F446" s="62">
        <f>F447</f>
        <v>354.5</v>
      </c>
      <c r="G446" s="62">
        <f>G447</f>
        <v>354.5</v>
      </c>
      <c r="H446" s="70">
        <f t="shared" si="28"/>
        <v>100</v>
      </c>
    </row>
    <row r="447" spans="1:8" ht="57">
      <c r="A447" s="18" t="s">
        <v>247</v>
      </c>
      <c r="B447" s="44">
        <v>766</v>
      </c>
      <c r="C447" s="8" t="s">
        <v>141</v>
      </c>
      <c r="D447" s="8" t="s">
        <v>271</v>
      </c>
      <c r="E447" s="8" t="s">
        <v>53</v>
      </c>
      <c r="F447" s="62">
        <f>F448</f>
        <v>354.5</v>
      </c>
      <c r="G447" s="62">
        <f>G448</f>
        <v>354.5</v>
      </c>
      <c r="H447" s="70">
        <f t="shared" si="28"/>
        <v>100</v>
      </c>
    </row>
    <row r="448" spans="1:8" ht="15">
      <c r="A448" s="26" t="s">
        <v>116</v>
      </c>
      <c r="B448" s="44">
        <v>766</v>
      </c>
      <c r="C448" s="8" t="s">
        <v>141</v>
      </c>
      <c r="D448" s="8" t="s">
        <v>271</v>
      </c>
      <c r="E448" s="8" t="s">
        <v>117</v>
      </c>
      <c r="F448" s="62">
        <f>1100-745.5</f>
        <v>354.5</v>
      </c>
      <c r="G448" s="62">
        <v>354.5</v>
      </c>
      <c r="H448" s="70">
        <f t="shared" si="28"/>
        <v>100</v>
      </c>
    </row>
    <row r="449" spans="1:8" ht="15">
      <c r="A449" s="47"/>
      <c r="B449" s="48"/>
      <c r="C449" s="49"/>
      <c r="D449" s="49"/>
      <c r="E449" s="49"/>
      <c r="F449" s="62"/>
      <c r="G449" s="62"/>
      <c r="H449" s="70"/>
    </row>
    <row r="450" spans="1:8" ht="28.5">
      <c r="A450" s="40" t="s">
        <v>392</v>
      </c>
      <c r="B450" s="41" t="s">
        <v>393</v>
      </c>
      <c r="C450" s="41" t="s">
        <v>382</v>
      </c>
      <c r="D450" s="41" t="s">
        <v>52</v>
      </c>
      <c r="E450" s="41" t="s">
        <v>53</v>
      </c>
      <c r="F450" s="66">
        <f>F451+F464</f>
        <v>77729.7</v>
      </c>
      <c r="G450" s="66">
        <f>G451+G464</f>
        <v>77590.96544</v>
      </c>
      <c r="H450" s="70">
        <f t="shared" si="28"/>
        <v>99.82151666608775</v>
      </c>
    </row>
    <row r="451" spans="1:8" ht="15">
      <c r="A451" s="9" t="s">
        <v>27</v>
      </c>
      <c r="B451" s="44">
        <v>767</v>
      </c>
      <c r="C451" s="13" t="s">
        <v>28</v>
      </c>
      <c r="D451" s="13" t="s">
        <v>52</v>
      </c>
      <c r="E451" s="13" t="s">
        <v>53</v>
      </c>
      <c r="F451" s="61">
        <f>F452+F460</f>
        <v>75406.25997</v>
      </c>
      <c r="G451" s="61">
        <f>G452+G460</f>
        <v>75267.55784</v>
      </c>
      <c r="H451" s="70">
        <f t="shared" si="28"/>
        <v>99.81606019174643</v>
      </c>
    </row>
    <row r="452" spans="1:8" ht="15">
      <c r="A452" s="14" t="s">
        <v>31</v>
      </c>
      <c r="B452" s="44">
        <v>767</v>
      </c>
      <c r="C452" s="8" t="s">
        <v>32</v>
      </c>
      <c r="D452" s="8" t="s">
        <v>52</v>
      </c>
      <c r="E452" s="8" t="s">
        <v>53</v>
      </c>
      <c r="F452" s="62">
        <f>F453+F457</f>
        <v>73414.72805</v>
      </c>
      <c r="G452" s="62">
        <f>G453+G457</f>
        <v>73276.02592</v>
      </c>
      <c r="H452" s="70">
        <f t="shared" si="28"/>
        <v>99.81107043002933</v>
      </c>
    </row>
    <row r="453" spans="1:8" ht="15">
      <c r="A453" s="15" t="s">
        <v>67</v>
      </c>
      <c r="B453" s="44">
        <v>767</v>
      </c>
      <c r="C453" s="8" t="s">
        <v>32</v>
      </c>
      <c r="D453" s="8" t="s">
        <v>68</v>
      </c>
      <c r="E453" s="8" t="s">
        <v>53</v>
      </c>
      <c r="F453" s="62">
        <f>F454</f>
        <v>71211.72805</v>
      </c>
      <c r="G453" s="62">
        <f>G454</f>
        <v>71073.05592</v>
      </c>
      <c r="H453" s="70">
        <f t="shared" si="28"/>
        <v>99.80526784871357</v>
      </c>
    </row>
    <row r="454" spans="1:8" ht="28.5">
      <c r="A454" s="16" t="s">
        <v>64</v>
      </c>
      <c r="B454" s="44">
        <v>767</v>
      </c>
      <c r="C454" s="8" t="s">
        <v>32</v>
      </c>
      <c r="D454" s="8" t="s">
        <v>161</v>
      </c>
      <c r="E454" s="8" t="s">
        <v>53</v>
      </c>
      <c r="F454" s="62">
        <f>F455+F456</f>
        <v>71211.72805</v>
      </c>
      <c r="G454" s="62">
        <f>G455+G456</f>
        <v>71073.05592</v>
      </c>
      <c r="H454" s="70">
        <f t="shared" si="28"/>
        <v>99.80526784871357</v>
      </c>
    </row>
    <row r="455" spans="1:8" ht="15">
      <c r="A455" s="17" t="s">
        <v>156</v>
      </c>
      <c r="B455" s="44">
        <v>767</v>
      </c>
      <c r="C455" s="8" t="s">
        <v>32</v>
      </c>
      <c r="D455" s="8" t="s">
        <v>161</v>
      </c>
      <c r="E455" s="8" t="s">
        <v>128</v>
      </c>
      <c r="F455" s="62">
        <f>68777.6+1525.5-141.37195</f>
        <v>70161.72805</v>
      </c>
      <c r="G455" s="62">
        <f>71073.05592-G456</f>
        <v>70023.05592</v>
      </c>
      <c r="H455" s="70">
        <f t="shared" si="28"/>
        <v>99.80235359952768</v>
      </c>
    </row>
    <row r="456" spans="1:8" ht="30">
      <c r="A456" s="17" t="s">
        <v>456</v>
      </c>
      <c r="B456" s="44">
        <v>767</v>
      </c>
      <c r="C456" s="8" t="s">
        <v>32</v>
      </c>
      <c r="D456" s="8" t="s">
        <v>161</v>
      </c>
      <c r="E456" s="8" t="s">
        <v>128</v>
      </c>
      <c r="F456" s="62">
        <v>1050</v>
      </c>
      <c r="G456" s="62">
        <v>1050</v>
      </c>
      <c r="H456" s="70">
        <f t="shared" si="28"/>
        <v>100</v>
      </c>
    </row>
    <row r="457" spans="1:8" ht="15">
      <c r="A457" s="30" t="s">
        <v>233</v>
      </c>
      <c r="B457" s="44">
        <v>767</v>
      </c>
      <c r="C457" s="8" t="s">
        <v>32</v>
      </c>
      <c r="D457" s="8" t="s">
        <v>234</v>
      </c>
      <c r="E457" s="8" t="s">
        <v>53</v>
      </c>
      <c r="F457" s="62">
        <f>F458</f>
        <v>2203</v>
      </c>
      <c r="G457" s="62">
        <f>G458</f>
        <v>2202.97</v>
      </c>
      <c r="H457" s="70">
        <f t="shared" si="28"/>
        <v>99.99863822060824</v>
      </c>
    </row>
    <row r="458" spans="1:8" ht="42.75">
      <c r="A458" s="33" t="s">
        <v>417</v>
      </c>
      <c r="B458" s="44">
        <v>767</v>
      </c>
      <c r="C458" s="8" t="s">
        <v>32</v>
      </c>
      <c r="D458" s="8" t="s">
        <v>273</v>
      </c>
      <c r="E458" s="8" t="s">
        <v>53</v>
      </c>
      <c r="F458" s="62">
        <f>F459</f>
        <v>2203</v>
      </c>
      <c r="G458" s="62">
        <f>G459</f>
        <v>2202.97</v>
      </c>
      <c r="H458" s="70">
        <f t="shared" si="28"/>
        <v>99.99863822060824</v>
      </c>
    </row>
    <row r="459" spans="1:8" ht="15">
      <c r="A459" s="17" t="s">
        <v>157</v>
      </c>
      <c r="B459" s="44">
        <v>767</v>
      </c>
      <c r="C459" s="8" t="s">
        <v>32</v>
      </c>
      <c r="D459" s="8" t="s">
        <v>273</v>
      </c>
      <c r="E459" s="8" t="s">
        <v>158</v>
      </c>
      <c r="F459" s="62">
        <f>2103+100</f>
        <v>2203</v>
      </c>
      <c r="G459" s="62">
        <v>2202.97</v>
      </c>
      <c r="H459" s="70">
        <f t="shared" si="28"/>
        <v>99.99863822060824</v>
      </c>
    </row>
    <row r="460" spans="1:8" ht="15">
      <c r="A460" s="14" t="s">
        <v>35</v>
      </c>
      <c r="B460" s="44">
        <v>767</v>
      </c>
      <c r="C460" s="8" t="s">
        <v>36</v>
      </c>
      <c r="D460" s="8" t="s">
        <v>52</v>
      </c>
      <c r="E460" s="8" t="s">
        <v>53</v>
      </c>
      <c r="F460" s="62">
        <f aca="true" t="shared" si="31" ref="F460:G462">F461</f>
        <v>1991.5319200000001</v>
      </c>
      <c r="G460" s="62">
        <f t="shared" si="31"/>
        <v>1991.53192</v>
      </c>
      <c r="H460" s="70">
        <f aca="true" t="shared" si="32" ref="H460:H523">IF(F460=0,0,G460/F460*100)</f>
        <v>99.99999999999999</v>
      </c>
    </row>
    <row r="461" spans="1:8" ht="60">
      <c r="A461" s="15" t="s">
        <v>102</v>
      </c>
      <c r="B461" s="44">
        <v>767</v>
      </c>
      <c r="C461" s="8" t="s">
        <v>36</v>
      </c>
      <c r="D461" s="8" t="s">
        <v>69</v>
      </c>
      <c r="E461" s="8" t="s">
        <v>53</v>
      </c>
      <c r="F461" s="62">
        <f t="shared" si="31"/>
        <v>1991.5319200000001</v>
      </c>
      <c r="G461" s="62">
        <f t="shared" si="31"/>
        <v>1991.53192</v>
      </c>
      <c r="H461" s="70">
        <f t="shared" si="32"/>
        <v>99.99999999999999</v>
      </c>
    </row>
    <row r="462" spans="1:8" ht="28.5">
      <c r="A462" s="16" t="s">
        <v>64</v>
      </c>
      <c r="B462" s="44">
        <v>767</v>
      </c>
      <c r="C462" s="8" t="s">
        <v>36</v>
      </c>
      <c r="D462" s="8" t="s">
        <v>163</v>
      </c>
      <c r="E462" s="8" t="s">
        <v>53</v>
      </c>
      <c r="F462" s="62">
        <f t="shared" si="31"/>
        <v>1991.5319200000001</v>
      </c>
      <c r="G462" s="62">
        <f t="shared" si="31"/>
        <v>1991.53192</v>
      </c>
      <c r="H462" s="70">
        <f t="shared" si="32"/>
        <v>99.99999999999999</v>
      </c>
    </row>
    <row r="463" spans="1:8" ht="15">
      <c r="A463" s="17" t="s">
        <v>156</v>
      </c>
      <c r="B463" s="44">
        <v>767</v>
      </c>
      <c r="C463" s="8" t="s">
        <v>36</v>
      </c>
      <c r="D463" s="8" t="s">
        <v>163</v>
      </c>
      <c r="E463" s="8" t="s">
        <v>128</v>
      </c>
      <c r="F463" s="62">
        <f>1849+65.4+77.13192</f>
        <v>1991.5319200000001</v>
      </c>
      <c r="G463" s="62">
        <v>1991.53192</v>
      </c>
      <c r="H463" s="70">
        <f t="shared" si="32"/>
        <v>99.99999999999999</v>
      </c>
    </row>
    <row r="464" spans="1:8" ht="15">
      <c r="A464" s="9" t="s">
        <v>183</v>
      </c>
      <c r="B464" s="44">
        <v>767</v>
      </c>
      <c r="C464" s="13" t="s">
        <v>307</v>
      </c>
      <c r="D464" s="13" t="s">
        <v>52</v>
      </c>
      <c r="E464" s="13" t="s">
        <v>53</v>
      </c>
      <c r="F464" s="61">
        <f>F465+F471</f>
        <v>2323.4400299999998</v>
      </c>
      <c r="G464" s="61">
        <f>G465+G471</f>
        <v>2323.4076</v>
      </c>
      <c r="H464" s="70">
        <f t="shared" si="32"/>
        <v>99.9986042247882</v>
      </c>
    </row>
    <row r="465" spans="1:8" ht="15">
      <c r="A465" s="37" t="s">
        <v>319</v>
      </c>
      <c r="B465" s="44">
        <v>767</v>
      </c>
      <c r="C465" s="8" t="s">
        <v>320</v>
      </c>
      <c r="D465" s="8" t="s">
        <v>52</v>
      </c>
      <c r="E465" s="8" t="s">
        <v>53</v>
      </c>
      <c r="F465" s="62">
        <f>F466</f>
        <v>433</v>
      </c>
      <c r="G465" s="62">
        <f>G466</f>
        <v>432.96757</v>
      </c>
      <c r="H465" s="70">
        <f t="shared" si="32"/>
        <v>99.9925103926097</v>
      </c>
    </row>
    <row r="466" spans="1:8" ht="15">
      <c r="A466" s="30" t="s">
        <v>233</v>
      </c>
      <c r="B466" s="44">
        <v>767</v>
      </c>
      <c r="C466" s="8" t="s">
        <v>320</v>
      </c>
      <c r="D466" s="8" t="s">
        <v>234</v>
      </c>
      <c r="E466" s="8" t="s">
        <v>53</v>
      </c>
      <c r="F466" s="62">
        <f>F469+F467</f>
        <v>433</v>
      </c>
      <c r="G466" s="62">
        <f>G469+G467</f>
        <v>432.96757</v>
      </c>
      <c r="H466" s="70">
        <f t="shared" si="32"/>
        <v>99.9925103926097</v>
      </c>
    </row>
    <row r="467" spans="1:8" ht="42.75">
      <c r="A467" s="16" t="s">
        <v>411</v>
      </c>
      <c r="B467" s="44">
        <v>767</v>
      </c>
      <c r="C467" s="8" t="s">
        <v>320</v>
      </c>
      <c r="D467" s="8" t="s">
        <v>262</v>
      </c>
      <c r="E467" s="8" t="s">
        <v>53</v>
      </c>
      <c r="F467" s="62">
        <f>F468</f>
        <v>20</v>
      </c>
      <c r="G467" s="62">
        <f>G468</f>
        <v>20</v>
      </c>
      <c r="H467" s="70">
        <f t="shared" si="32"/>
        <v>100</v>
      </c>
    </row>
    <row r="468" spans="1:8" ht="15">
      <c r="A468" s="34" t="s">
        <v>423</v>
      </c>
      <c r="B468" s="44">
        <v>767</v>
      </c>
      <c r="C468" s="8" t="s">
        <v>320</v>
      </c>
      <c r="D468" s="8" t="s">
        <v>262</v>
      </c>
      <c r="E468" s="8" t="s">
        <v>184</v>
      </c>
      <c r="F468" s="62">
        <v>20</v>
      </c>
      <c r="G468" s="62">
        <v>20</v>
      </c>
      <c r="H468" s="70">
        <f t="shared" si="32"/>
        <v>100</v>
      </c>
    </row>
    <row r="469" spans="1:8" ht="42.75">
      <c r="A469" s="33" t="s">
        <v>417</v>
      </c>
      <c r="B469" s="44">
        <v>767</v>
      </c>
      <c r="C469" s="8" t="s">
        <v>320</v>
      </c>
      <c r="D469" s="8" t="s">
        <v>273</v>
      </c>
      <c r="E469" s="8" t="s">
        <v>53</v>
      </c>
      <c r="F469" s="62">
        <f>F470</f>
        <v>413</v>
      </c>
      <c r="G469" s="62">
        <f>G470</f>
        <v>412.96757</v>
      </c>
      <c r="H469" s="70">
        <f t="shared" si="32"/>
        <v>99.99214769975787</v>
      </c>
    </row>
    <row r="470" spans="1:8" ht="15">
      <c r="A470" s="34" t="s">
        <v>423</v>
      </c>
      <c r="B470" s="44">
        <v>767</v>
      </c>
      <c r="C470" s="8" t="s">
        <v>320</v>
      </c>
      <c r="D470" s="8" t="s">
        <v>273</v>
      </c>
      <c r="E470" s="8" t="s">
        <v>184</v>
      </c>
      <c r="F470" s="62">
        <f>513-100</f>
        <v>413</v>
      </c>
      <c r="G470" s="62">
        <v>412.96757</v>
      </c>
      <c r="H470" s="70">
        <f t="shared" si="32"/>
        <v>99.99214769975787</v>
      </c>
    </row>
    <row r="471" spans="1:8" ht="30">
      <c r="A471" s="37" t="s">
        <v>321</v>
      </c>
      <c r="B471" s="44">
        <v>767</v>
      </c>
      <c r="C471" s="8" t="s">
        <v>322</v>
      </c>
      <c r="D471" s="8" t="s">
        <v>52</v>
      </c>
      <c r="E471" s="8" t="s">
        <v>53</v>
      </c>
      <c r="F471" s="62">
        <f aca="true" t="shared" si="33" ref="F471:G473">F472</f>
        <v>1890.44003</v>
      </c>
      <c r="G471" s="62">
        <f t="shared" si="33"/>
        <v>1890.44003</v>
      </c>
      <c r="H471" s="70">
        <f t="shared" si="32"/>
        <v>100</v>
      </c>
    </row>
    <row r="472" spans="1:8" ht="60">
      <c r="A472" s="15" t="s">
        <v>113</v>
      </c>
      <c r="B472" s="44">
        <v>767</v>
      </c>
      <c r="C472" s="8" t="s">
        <v>322</v>
      </c>
      <c r="D472" s="8" t="s">
        <v>114</v>
      </c>
      <c r="E472" s="8" t="s">
        <v>53</v>
      </c>
      <c r="F472" s="62">
        <f t="shared" si="33"/>
        <v>1890.44003</v>
      </c>
      <c r="G472" s="62">
        <f t="shared" si="33"/>
        <v>1890.44003</v>
      </c>
      <c r="H472" s="70">
        <f t="shared" si="32"/>
        <v>100</v>
      </c>
    </row>
    <row r="473" spans="1:8" ht="15">
      <c r="A473" s="16" t="s">
        <v>84</v>
      </c>
      <c r="B473" s="44">
        <v>767</v>
      </c>
      <c r="C473" s="8" t="s">
        <v>322</v>
      </c>
      <c r="D473" s="8" t="s">
        <v>119</v>
      </c>
      <c r="E473" s="8" t="s">
        <v>53</v>
      </c>
      <c r="F473" s="62">
        <f t="shared" si="33"/>
        <v>1890.44003</v>
      </c>
      <c r="G473" s="62">
        <f t="shared" si="33"/>
        <v>1890.44003</v>
      </c>
      <c r="H473" s="70">
        <f t="shared" si="32"/>
        <v>100</v>
      </c>
    </row>
    <row r="474" spans="1:8" ht="15">
      <c r="A474" s="17" t="s">
        <v>116</v>
      </c>
      <c r="B474" s="44">
        <v>767</v>
      </c>
      <c r="C474" s="8" t="s">
        <v>322</v>
      </c>
      <c r="D474" s="8" t="s">
        <v>119</v>
      </c>
      <c r="E474" s="8" t="s">
        <v>117</v>
      </c>
      <c r="F474" s="62">
        <f>1761+65.2+64.24003</f>
        <v>1890.44003</v>
      </c>
      <c r="G474" s="62">
        <v>1890.44003</v>
      </c>
      <c r="H474" s="70">
        <f t="shared" si="32"/>
        <v>100</v>
      </c>
    </row>
    <row r="475" spans="1:8" ht="15">
      <c r="A475" s="47"/>
      <c r="B475" s="48"/>
      <c r="C475" s="49"/>
      <c r="D475" s="49"/>
      <c r="E475" s="49"/>
      <c r="F475" s="62"/>
      <c r="G475" s="62"/>
      <c r="H475" s="70"/>
    </row>
    <row r="476" spans="1:8" ht="28.5">
      <c r="A476" s="40" t="s">
        <v>394</v>
      </c>
      <c r="B476" s="41" t="s">
        <v>395</v>
      </c>
      <c r="C476" s="41" t="s">
        <v>53</v>
      </c>
      <c r="D476" s="41" t="s">
        <v>396</v>
      </c>
      <c r="E476" s="41" t="s">
        <v>53</v>
      </c>
      <c r="F476" s="66">
        <f>F482+F555+F477</f>
        <v>742417.2000000001</v>
      </c>
      <c r="G476" s="83">
        <f>G482+G555+G477</f>
        <v>740449.98708</v>
      </c>
      <c r="H476" s="70">
        <f t="shared" si="32"/>
        <v>99.7350259503686</v>
      </c>
    </row>
    <row r="477" spans="1:8" ht="15">
      <c r="A477" s="9" t="s">
        <v>16</v>
      </c>
      <c r="B477" s="52" t="s">
        <v>395</v>
      </c>
      <c r="C477" s="52" t="s">
        <v>17</v>
      </c>
      <c r="D477" s="52" t="s">
        <v>52</v>
      </c>
      <c r="E477" s="52" t="s">
        <v>53</v>
      </c>
      <c r="F477" s="63">
        <f aca="true" t="shared" si="34" ref="F477:G480">F478</f>
        <v>100</v>
      </c>
      <c r="G477" s="63">
        <f t="shared" si="34"/>
        <v>100</v>
      </c>
      <c r="H477" s="70">
        <f t="shared" si="32"/>
        <v>100</v>
      </c>
    </row>
    <row r="478" spans="1:8" ht="15">
      <c r="A478" s="37" t="s">
        <v>453</v>
      </c>
      <c r="B478" s="52" t="s">
        <v>395</v>
      </c>
      <c r="C478" s="52" t="s">
        <v>454</v>
      </c>
      <c r="D478" s="52" t="s">
        <v>52</v>
      </c>
      <c r="E478" s="52" t="s">
        <v>53</v>
      </c>
      <c r="F478" s="63">
        <f t="shared" si="34"/>
        <v>100</v>
      </c>
      <c r="G478" s="63">
        <f t="shared" si="34"/>
        <v>100</v>
      </c>
      <c r="H478" s="70">
        <f t="shared" si="32"/>
        <v>100</v>
      </c>
    </row>
    <row r="479" spans="1:8" ht="30">
      <c r="A479" s="21" t="s">
        <v>460</v>
      </c>
      <c r="B479" s="52" t="s">
        <v>395</v>
      </c>
      <c r="C479" s="52" t="s">
        <v>454</v>
      </c>
      <c r="D479" s="52" t="s">
        <v>461</v>
      </c>
      <c r="E479" s="52" t="s">
        <v>53</v>
      </c>
      <c r="F479" s="63">
        <f t="shared" si="34"/>
        <v>100</v>
      </c>
      <c r="G479" s="63">
        <f t="shared" si="34"/>
        <v>100</v>
      </c>
      <c r="H479" s="70">
        <f t="shared" si="32"/>
        <v>100</v>
      </c>
    </row>
    <row r="480" spans="1:8" ht="43.5">
      <c r="A480" s="53" t="s">
        <v>455</v>
      </c>
      <c r="B480" s="52" t="s">
        <v>395</v>
      </c>
      <c r="C480" s="52" t="s">
        <v>454</v>
      </c>
      <c r="D480" s="52" t="s">
        <v>458</v>
      </c>
      <c r="E480" s="52" t="s">
        <v>53</v>
      </c>
      <c r="F480" s="63">
        <f t="shared" si="34"/>
        <v>100</v>
      </c>
      <c r="G480" s="63">
        <f t="shared" si="34"/>
        <v>100</v>
      </c>
      <c r="H480" s="70">
        <f t="shared" si="32"/>
        <v>100</v>
      </c>
    </row>
    <row r="481" spans="1:8" ht="75">
      <c r="A481" s="17" t="s">
        <v>481</v>
      </c>
      <c r="B481" s="52" t="s">
        <v>395</v>
      </c>
      <c r="C481" s="52" t="s">
        <v>454</v>
      </c>
      <c r="D481" s="52" t="s">
        <v>458</v>
      </c>
      <c r="E481" s="52" t="s">
        <v>128</v>
      </c>
      <c r="F481" s="63">
        <v>100</v>
      </c>
      <c r="G481" s="63">
        <v>100</v>
      </c>
      <c r="H481" s="70">
        <f t="shared" si="32"/>
        <v>100</v>
      </c>
    </row>
    <row r="482" spans="1:8" ht="15">
      <c r="A482" s="9" t="s">
        <v>27</v>
      </c>
      <c r="B482" s="44">
        <v>773</v>
      </c>
      <c r="C482" s="13" t="s">
        <v>28</v>
      </c>
      <c r="D482" s="13" t="s">
        <v>52</v>
      </c>
      <c r="E482" s="13" t="s">
        <v>53</v>
      </c>
      <c r="F482" s="61">
        <f>F483+F499+F542+F536</f>
        <v>679472.9502600001</v>
      </c>
      <c r="G482" s="61">
        <f>G483+G499+G542+G536</f>
        <v>678653.75734</v>
      </c>
      <c r="H482" s="70">
        <f t="shared" si="32"/>
        <v>99.87943700780339</v>
      </c>
    </row>
    <row r="483" spans="1:8" ht="15">
      <c r="A483" s="14" t="s">
        <v>29</v>
      </c>
      <c r="B483" s="44">
        <v>773</v>
      </c>
      <c r="C483" s="8" t="s">
        <v>30</v>
      </c>
      <c r="D483" s="8" t="s">
        <v>52</v>
      </c>
      <c r="E483" s="8" t="s">
        <v>53</v>
      </c>
      <c r="F483" s="62">
        <f>F484+F493+F490+F496</f>
        <v>236191.19314000002</v>
      </c>
      <c r="G483" s="62">
        <f>G484+G493+G490+G496</f>
        <v>235567.19314000002</v>
      </c>
      <c r="H483" s="70">
        <f t="shared" si="32"/>
        <v>99.73580725356253</v>
      </c>
    </row>
    <row r="484" spans="1:8" ht="15">
      <c r="A484" s="15" t="s">
        <v>62</v>
      </c>
      <c r="B484" s="44">
        <v>773</v>
      </c>
      <c r="C484" s="8" t="s">
        <v>30</v>
      </c>
      <c r="D484" s="8" t="s">
        <v>63</v>
      </c>
      <c r="E484" s="8" t="s">
        <v>53</v>
      </c>
      <c r="F484" s="62">
        <f>F487+F485</f>
        <v>224129.35052</v>
      </c>
      <c r="G484" s="62">
        <f>G487+G485</f>
        <v>224129.35052</v>
      </c>
      <c r="H484" s="70">
        <f t="shared" si="32"/>
        <v>100</v>
      </c>
    </row>
    <row r="485" spans="1:8" ht="42.75">
      <c r="A485" s="16" t="s">
        <v>500</v>
      </c>
      <c r="B485" s="44">
        <v>773</v>
      </c>
      <c r="C485" s="8" t="s">
        <v>30</v>
      </c>
      <c r="D485" s="8" t="s">
        <v>499</v>
      </c>
      <c r="E485" s="8" t="s">
        <v>53</v>
      </c>
      <c r="F485" s="62">
        <f>F486</f>
        <v>160.9</v>
      </c>
      <c r="G485" s="62">
        <f>G486</f>
        <v>160.9</v>
      </c>
      <c r="H485" s="70">
        <f t="shared" si="32"/>
        <v>100</v>
      </c>
    </row>
    <row r="486" spans="1:8" ht="30">
      <c r="A486" s="17" t="s">
        <v>210</v>
      </c>
      <c r="B486" s="44">
        <v>773</v>
      </c>
      <c r="C486" s="8" t="s">
        <v>30</v>
      </c>
      <c r="D486" s="8" t="s">
        <v>499</v>
      </c>
      <c r="E486" s="8" t="s">
        <v>128</v>
      </c>
      <c r="F486" s="62">
        <v>160.9</v>
      </c>
      <c r="G486" s="62">
        <v>160.9</v>
      </c>
      <c r="H486" s="70">
        <f t="shared" si="32"/>
        <v>100</v>
      </c>
    </row>
    <row r="487" spans="1:8" ht="28.5">
      <c r="A487" s="16" t="s">
        <v>64</v>
      </c>
      <c r="B487" s="44">
        <v>773</v>
      </c>
      <c r="C487" s="8" t="s">
        <v>30</v>
      </c>
      <c r="D487" s="8" t="s">
        <v>155</v>
      </c>
      <c r="E487" s="8" t="s">
        <v>53</v>
      </c>
      <c r="F487" s="62">
        <f>F488+F489</f>
        <v>223968.45052</v>
      </c>
      <c r="G487" s="62">
        <f>G488+G489</f>
        <v>223968.45052</v>
      </c>
      <c r="H487" s="70">
        <f t="shared" si="32"/>
        <v>100</v>
      </c>
    </row>
    <row r="488" spans="1:8" ht="15">
      <c r="A488" s="17" t="s">
        <v>156</v>
      </c>
      <c r="B488" s="44">
        <v>773</v>
      </c>
      <c r="C488" s="8" t="s">
        <v>30</v>
      </c>
      <c r="D488" s="8" t="s">
        <v>155</v>
      </c>
      <c r="E488" s="8" t="s">
        <v>128</v>
      </c>
      <c r="F488" s="62">
        <f>206964.3+347.811+5918.6+2000+1829-40.46344+1559.2-124.37629-257.97235-301.53521</f>
        <v>217894.56371000002</v>
      </c>
      <c r="G488" s="62">
        <f>223968.45052-G489</f>
        <v>217894.56371000002</v>
      </c>
      <c r="H488" s="70">
        <f t="shared" si="32"/>
        <v>100</v>
      </c>
    </row>
    <row r="489" spans="1:8" ht="30">
      <c r="A489" s="17" t="s">
        <v>456</v>
      </c>
      <c r="B489" s="44">
        <v>773</v>
      </c>
      <c r="C489" s="8" t="s">
        <v>30</v>
      </c>
      <c r="D489" s="8" t="s">
        <v>155</v>
      </c>
      <c r="E489" s="8" t="s">
        <v>128</v>
      </c>
      <c r="F489" s="62">
        <f>3542.1+3600-1068.21319</f>
        <v>6073.88681</v>
      </c>
      <c r="G489" s="62">
        <f>3542.1+3600-1068.21319</f>
        <v>6073.88681</v>
      </c>
      <c r="H489" s="70">
        <f t="shared" si="32"/>
        <v>100</v>
      </c>
    </row>
    <row r="490" spans="1:8" ht="15">
      <c r="A490" s="22" t="s">
        <v>194</v>
      </c>
      <c r="B490" s="44">
        <v>773</v>
      </c>
      <c r="C490" s="8" t="s">
        <v>30</v>
      </c>
      <c r="D490" s="8" t="s">
        <v>162</v>
      </c>
      <c r="E490" s="8" t="s">
        <v>53</v>
      </c>
      <c r="F490" s="62">
        <f>F491</f>
        <v>2139</v>
      </c>
      <c r="G490" s="62">
        <f>G491</f>
        <v>1515</v>
      </c>
      <c r="H490" s="70">
        <f t="shared" si="32"/>
        <v>70.82748948106592</v>
      </c>
    </row>
    <row r="491" spans="1:8" ht="85.5">
      <c r="A491" s="16" t="s">
        <v>349</v>
      </c>
      <c r="B491" s="44">
        <v>773</v>
      </c>
      <c r="C491" s="8" t="s">
        <v>30</v>
      </c>
      <c r="D491" s="8" t="s">
        <v>228</v>
      </c>
      <c r="E491" s="8" t="s">
        <v>53</v>
      </c>
      <c r="F491" s="62">
        <f>F492</f>
        <v>2139</v>
      </c>
      <c r="G491" s="62">
        <f>G492</f>
        <v>1515</v>
      </c>
      <c r="H491" s="70">
        <f t="shared" si="32"/>
        <v>70.82748948106592</v>
      </c>
    </row>
    <row r="492" spans="1:8" ht="30">
      <c r="A492" s="17" t="s">
        <v>203</v>
      </c>
      <c r="B492" s="44">
        <v>773</v>
      </c>
      <c r="C492" s="8" t="s">
        <v>30</v>
      </c>
      <c r="D492" s="8" t="s">
        <v>228</v>
      </c>
      <c r="E492" s="8" t="s">
        <v>128</v>
      </c>
      <c r="F492" s="62">
        <f>2071+68</f>
        <v>2139</v>
      </c>
      <c r="G492" s="62">
        <v>1515</v>
      </c>
      <c r="H492" s="70">
        <f t="shared" si="32"/>
        <v>70.82748948106592</v>
      </c>
    </row>
    <row r="493" spans="1:8" ht="15">
      <c r="A493" s="22" t="s">
        <v>239</v>
      </c>
      <c r="B493" s="44">
        <v>773</v>
      </c>
      <c r="C493" s="8" t="s">
        <v>30</v>
      </c>
      <c r="D493" s="8" t="s">
        <v>240</v>
      </c>
      <c r="E493" s="8" t="s">
        <v>53</v>
      </c>
      <c r="F493" s="62">
        <f>F494</f>
        <v>709.34262</v>
      </c>
      <c r="G493" s="62">
        <f>G494</f>
        <v>709.34262</v>
      </c>
      <c r="H493" s="70">
        <f t="shared" si="32"/>
        <v>100</v>
      </c>
    </row>
    <row r="494" spans="1:8" ht="42.75">
      <c r="A494" s="16" t="s">
        <v>209</v>
      </c>
      <c r="B494" s="44">
        <v>773</v>
      </c>
      <c r="C494" s="8" t="s">
        <v>30</v>
      </c>
      <c r="D494" s="8" t="s">
        <v>198</v>
      </c>
      <c r="E494" s="8" t="s">
        <v>53</v>
      </c>
      <c r="F494" s="62">
        <f>F495</f>
        <v>709.34262</v>
      </c>
      <c r="G494" s="62">
        <f>G495</f>
        <v>709.34262</v>
      </c>
      <c r="H494" s="70">
        <f t="shared" si="32"/>
        <v>100</v>
      </c>
    </row>
    <row r="495" spans="1:8" ht="30">
      <c r="A495" s="17" t="s">
        <v>210</v>
      </c>
      <c r="B495" s="44">
        <v>773</v>
      </c>
      <c r="C495" s="8" t="s">
        <v>30</v>
      </c>
      <c r="D495" s="8" t="s">
        <v>198</v>
      </c>
      <c r="E495" s="8" t="s">
        <v>128</v>
      </c>
      <c r="F495" s="79">
        <f>799-43.71931-2.16436-74-87.75+110+7.97629</f>
        <v>709.34262</v>
      </c>
      <c r="G495" s="79">
        <v>709.34262</v>
      </c>
      <c r="H495" s="70">
        <f t="shared" si="32"/>
        <v>100</v>
      </c>
    </row>
    <row r="496" spans="1:8" ht="15">
      <c r="A496" s="30" t="s">
        <v>233</v>
      </c>
      <c r="B496" s="44">
        <v>773</v>
      </c>
      <c r="C496" s="8" t="s">
        <v>30</v>
      </c>
      <c r="D496" s="8" t="s">
        <v>234</v>
      </c>
      <c r="E496" s="8" t="s">
        <v>53</v>
      </c>
      <c r="F496" s="62">
        <f>F497</f>
        <v>9213.5</v>
      </c>
      <c r="G496" s="62">
        <f>G497</f>
        <v>9213.5</v>
      </c>
      <c r="H496" s="70">
        <f t="shared" si="32"/>
        <v>100</v>
      </c>
    </row>
    <row r="497" spans="1:8" ht="28.5">
      <c r="A497" s="16" t="s">
        <v>414</v>
      </c>
      <c r="B497" s="44">
        <v>773</v>
      </c>
      <c r="C497" s="8" t="s">
        <v>30</v>
      </c>
      <c r="D497" s="8" t="s">
        <v>264</v>
      </c>
      <c r="E497" s="8" t="s">
        <v>53</v>
      </c>
      <c r="F497" s="62">
        <f>F498</f>
        <v>9213.5</v>
      </c>
      <c r="G497" s="62">
        <f>G498</f>
        <v>9213.5</v>
      </c>
      <c r="H497" s="70">
        <f t="shared" si="32"/>
        <v>100</v>
      </c>
    </row>
    <row r="498" spans="1:8" ht="15">
      <c r="A498" s="26" t="s">
        <v>157</v>
      </c>
      <c r="B498" s="44">
        <v>773</v>
      </c>
      <c r="C498" s="8" t="s">
        <v>30</v>
      </c>
      <c r="D498" s="8" t="s">
        <v>264</v>
      </c>
      <c r="E498" s="8" t="s">
        <v>158</v>
      </c>
      <c r="F498" s="62">
        <v>9213.5</v>
      </c>
      <c r="G498" s="62">
        <v>9213.5</v>
      </c>
      <c r="H498" s="70">
        <f t="shared" si="32"/>
        <v>100</v>
      </c>
    </row>
    <row r="499" spans="1:8" ht="15">
      <c r="A499" s="14" t="s">
        <v>31</v>
      </c>
      <c r="B499" s="44">
        <v>773</v>
      </c>
      <c r="C499" s="8" t="s">
        <v>32</v>
      </c>
      <c r="D499" s="8" t="s">
        <v>52</v>
      </c>
      <c r="E499" s="8" t="s">
        <v>53</v>
      </c>
      <c r="F499" s="62">
        <f>F500+F507+F515+F527+F520+F523+F510</f>
        <v>384838.19023</v>
      </c>
      <c r="G499" s="62">
        <f>G500+G507+G515+G527+G520+G523+G510</f>
        <v>384642.99731</v>
      </c>
      <c r="H499" s="70">
        <f t="shared" si="32"/>
        <v>99.94927922307208</v>
      </c>
    </row>
    <row r="500" spans="1:8" ht="30">
      <c r="A500" s="15" t="s">
        <v>65</v>
      </c>
      <c r="B500" s="44">
        <v>773</v>
      </c>
      <c r="C500" s="8" t="s">
        <v>32</v>
      </c>
      <c r="D500" s="8" t="s">
        <v>66</v>
      </c>
      <c r="E500" s="8" t="s">
        <v>53</v>
      </c>
      <c r="F500" s="62">
        <f>F504+F501</f>
        <v>296029.88534000004</v>
      </c>
      <c r="G500" s="62">
        <f>G504+G501</f>
        <v>296029.88534000004</v>
      </c>
      <c r="H500" s="70">
        <f t="shared" si="32"/>
        <v>100</v>
      </c>
    </row>
    <row r="501" spans="1:8" ht="57">
      <c r="A501" s="16" t="s">
        <v>348</v>
      </c>
      <c r="B501" s="44">
        <v>773</v>
      </c>
      <c r="C501" s="8" t="s">
        <v>32</v>
      </c>
      <c r="D501" s="8" t="s">
        <v>279</v>
      </c>
      <c r="E501" s="8" t="s">
        <v>53</v>
      </c>
      <c r="F501" s="62">
        <f>F502+F503</f>
        <v>232664.60000000006</v>
      </c>
      <c r="G501" s="62">
        <f>G502+G503</f>
        <v>232664.6</v>
      </c>
      <c r="H501" s="70">
        <f t="shared" si="32"/>
        <v>99.99999999999997</v>
      </c>
    </row>
    <row r="502" spans="1:8" ht="30">
      <c r="A502" s="17" t="s">
        <v>203</v>
      </c>
      <c r="B502" s="44">
        <v>773</v>
      </c>
      <c r="C502" s="8" t="s">
        <v>32</v>
      </c>
      <c r="D502" s="8" t="s">
        <v>279</v>
      </c>
      <c r="E502" s="8" t="s">
        <v>128</v>
      </c>
      <c r="F502" s="62">
        <f>223838.9-90.83-4120.4-153.25439-79.36839-154.666+10679.92722+1236</f>
        <v>231156.30844000005</v>
      </c>
      <c r="G502" s="62">
        <v>231156.30844</v>
      </c>
      <c r="H502" s="70">
        <f t="shared" si="32"/>
        <v>99.99999999999997</v>
      </c>
    </row>
    <row r="503" spans="1:8" ht="30">
      <c r="A503" s="26" t="s">
        <v>427</v>
      </c>
      <c r="B503" s="44">
        <v>773</v>
      </c>
      <c r="C503" s="8" t="s">
        <v>32</v>
      </c>
      <c r="D503" s="8" t="s">
        <v>279</v>
      </c>
      <c r="E503" s="8" t="s">
        <v>304</v>
      </c>
      <c r="F503" s="62">
        <f>880.1+90.83+153.25439+79.36839+154.666+150.07278</f>
        <v>1508.2915600000001</v>
      </c>
      <c r="G503" s="62">
        <v>1508.29156</v>
      </c>
      <c r="H503" s="70">
        <f t="shared" si="32"/>
        <v>99.99999999999999</v>
      </c>
    </row>
    <row r="504" spans="1:8" ht="28.5">
      <c r="A504" s="16" t="s">
        <v>64</v>
      </c>
      <c r="B504" s="44">
        <v>773</v>
      </c>
      <c r="C504" s="8" t="s">
        <v>32</v>
      </c>
      <c r="D504" s="8" t="s">
        <v>160</v>
      </c>
      <c r="E504" s="8" t="s">
        <v>53</v>
      </c>
      <c r="F504" s="62">
        <f>F505+F506</f>
        <v>63365.285339999995</v>
      </c>
      <c r="G504" s="62">
        <f>G505+G506</f>
        <v>63365.28534</v>
      </c>
      <c r="H504" s="70">
        <f t="shared" si="32"/>
        <v>100.00000000000003</v>
      </c>
    </row>
    <row r="505" spans="1:8" ht="15">
      <c r="A505" s="17" t="s">
        <v>156</v>
      </c>
      <c r="B505" s="44">
        <v>773</v>
      </c>
      <c r="C505" s="8" t="s">
        <v>32</v>
      </c>
      <c r="D505" s="8" t="s">
        <v>160</v>
      </c>
      <c r="E505" s="8" t="s">
        <v>128</v>
      </c>
      <c r="F505" s="62">
        <f>64209.6-897.8+81.461+1236.96965-2000-400.307+131.36644-64.21794</f>
        <v>62297.07214999999</v>
      </c>
      <c r="G505" s="62">
        <f>63365.28534-G506</f>
        <v>62297.07215</v>
      </c>
      <c r="H505" s="70">
        <f t="shared" si="32"/>
        <v>100.00000000000003</v>
      </c>
    </row>
    <row r="506" spans="1:8" ht="30">
      <c r="A506" s="17" t="s">
        <v>456</v>
      </c>
      <c r="B506" s="44">
        <v>773</v>
      </c>
      <c r="C506" s="8" t="s">
        <v>32</v>
      </c>
      <c r="D506" s="8" t="s">
        <v>160</v>
      </c>
      <c r="E506" s="8" t="s">
        <v>128</v>
      </c>
      <c r="F506" s="62">
        <v>1068.21319</v>
      </c>
      <c r="G506" s="62">
        <v>1068.21319</v>
      </c>
      <c r="H506" s="70">
        <f t="shared" si="32"/>
        <v>100</v>
      </c>
    </row>
    <row r="507" spans="1:8" ht="15">
      <c r="A507" s="15" t="s">
        <v>67</v>
      </c>
      <c r="B507" s="44">
        <v>773</v>
      </c>
      <c r="C507" s="8" t="s">
        <v>32</v>
      </c>
      <c r="D507" s="8" t="s">
        <v>68</v>
      </c>
      <c r="E507" s="8" t="s">
        <v>53</v>
      </c>
      <c r="F507" s="62">
        <f>F508</f>
        <v>31946.997250000004</v>
      </c>
      <c r="G507" s="62">
        <f>G508</f>
        <v>31946.99725</v>
      </c>
      <c r="H507" s="70">
        <f t="shared" si="32"/>
        <v>99.99999999999999</v>
      </c>
    </row>
    <row r="508" spans="1:8" ht="28.5">
      <c r="A508" s="16" t="s">
        <v>64</v>
      </c>
      <c r="B508" s="44">
        <v>773</v>
      </c>
      <c r="C508" s="8" t="s">
        <v>32</v>
      </c>
      <c r="D508" s="8" t="s">
        <v>161</v>
      </c>
      <c r="E508" s="8" t="s">
        <v>53</v>
      </c>
      <c r="F508" s="62">
        <f>F509</f>
        <v>31946.997250000004</v>
      </c>
      <c r="G508" s="62">
        <f>G509</f>
        <v>31946.99725</v>
      </c>
      <c r="H508" s="70">
        <f t="shared" si="32"/>
        <v>99.99999999999999</v>
      </c>
    </row>
    <row r="509" spans="1:8" ht="15">
      <c r="A509" s="17" t="s">
        <v>156</v>
      </c>
      <c r="B509" s="44">
        <v>773</v>
      </c>
      <c r="C509" s="8" t="s">
        <v>32</v>
      </c>
      <c r="D509" s="8" t="s">
        <v>161</v>
      </c>
      <c r="E509" s="8" t="s">
        <v>128</v>
      </c>
      <c r="F509" s="62">
        <f>31073.7-429.272+830.5-1236.96965+400.307+288.479+379+2.45+0.06+7.612+124.37629+257.97235+248.78226</f>
        <v>31946.997250000004</v>
      </c>
      <c r="G509" s="62">
        <v>31946.99725</v>
      </c>
      <c r="H509" s="70">
        <f t="shared" si="32"/>
        <v>99.99999999999999</v>
      </c>
    </row>
    <row r="510" spans="1:8" ht="15">
      <c r="A510" s="22" t="s">
        <v>194</v>
      </c>
      <c r="B510" s="44">
        <v>773</v>
      </c>
      <c r="C510" s="8" t="s">
        <v>32</v>
      </c>
      <c r="D510" s="8" t="s">
        <v>162</v>
      </c>
      <c r="E510" s="8" t="s">
        <v>53</v>
      </c>
      <c r="F510" s="62">
        <f>F511</f>
        <v>13908.8</v>
      </c>
      <c r="G510" s="62">
        <f>G511</f>
        <v>13908.8</v>
      </c>
      <c r="H510" s="70">
        <f t="shared" si="32"/>
        <v>100</v>
      </c>
    </row>
    <row r="511" spans="1:8" ht="57">
      <c r="A511" s="16" t="s">
        <v>486</v>
      </c>
      <c r="B511" s="44">
        <v>773</v>
      </c>
      <c r="C511" s="8" t="s">
        <v>32</v>
      </c>
      <c r="D511" s="8" t="s">
        <v>487</v>
      </c>
      <c r="E511" s="8" t="s">
        <v>53</v>
      </c>
      <c r="F511" s="62">
        <f>F512+F513+F514</f>
        <v>13908.8</v>
      </c>
      <c r="G511" s="62">
        <f>G512+G513+G514</f>
        <v>13908.8</v>
      </c>
      <c r="H511" s="70">
        <f t="shared" si="32"/>
        <v>100</v>
      </c>
    </row>
    <row r="512" spans="1:8" ht="30">
      <c r="A512" s="17" t="s">
        <v>210</v>
      </c>
      <c r="B512" s="44">
        <v>773</v>
      </c>
      <c r="C512" s="8" t="s">
        <v>32</v>
      </c>
      <c r="D512" s="8" t="s">
        <v>487</v>
      </c>
      <c r="E512" s="8" t="s">
        <v>128</v>
      </c>
      <c r="F512" s="62">
        <v>9288.4</v>
      </c>
      <c r="G512" s="62">
        <v>9288.4</v>
      </c>
      <c r="H512" s="70">
        <f t="shared" si="32"/>
        <v>100</v>
      </c>
    </row>
    <row r="513" spans="1:8" ht="30">
      <c r="A513" s="17" t="s">
        <v>203</v>
      </c>
      <c r="B513" s="44">
        <v>773</v>
      </c>
      <c r="C513" s="8" t="s">
        <v>32</v>
      </c>
      <c r="D513" s="8" t="s">
        <v>487</v>
      </c>
      <c r="E513" s="8" t="s">
        <v>128</v>
      </c>
      <c r="F513" s="62">
        <v>4120.4</v>
      </c>
      <c r="G513" s="62">
        <v>4120.4</v>
      </c>
      <c r="H513" s="70">
        <f t="shared" si="32"/>
        <v>100</v>
      </c>
    </row>
    <row r="514" spans="1:8" ht="30">
      <c r="A514" s="17" t="s">
        <v>299</v>
      </c>
      <c r="B514" s="44">
        <v>773</v>
      </c>
      <c r="C514" s="8" t="s">
        <v>32</v>
      </c>
      <c r="D514" s="8" t="s">
        <v>487</v>
      </c>
      <c r="E514" s="8" t="s">
        <v>128</v>
      </c>
      <c r="F514" s="62">
        <v>500</v>
      </c>
      <c r="G514" s="62">
        <v>500</v>
      </c>
      <c r="H514" s="70">
        <f t="shared" si="32"/>
        <v>100</v>
      </c>
    </row>
    <row r="515" spans="1:8" ht="15">
      <c r="A515" s="22" t="s">
        <v>95</v>
      </c>
      <c r="B515" s="44">
        <v>773</v>
      </c>
      <c r="C515" s="8" t="s">
        <v>32</v>
      </c>
      <c r="D515" s="8" t="s">
        <v>94</v>
      </c>
      <c r="E515" s="8" t="s">
        <v>53</v>
      </c>
      <c r="F515" s="62">
        <f>F516+F518</f>
        <v>6563</v>
      </c>
      <c r="G515" s="62">
        <f>G516+G518</f>
        <v>6367.80708</v>
      </c>
      <c r="H515" s="70">
        <f t="shared" si="32"/>
        <v>97.02585829651073</v>
      </c>
    </row>
    <row r="516" spans="1:8" ht="57">
      <c r="A516" s="16" t="s">
        <v>350</v>
      </c>
      <c r="B516" s="44">
        <v>773</v>
      </c>
      <c r="C516" s="8" t="s">
        <v>32</v>
      </c>
      <c r="D516" s="8" t="s">
        <v>230</v>
      </c>
      <c r="E516" s="8" t="s">
        <v>53</v>
      </c>
      <c r="F516" s="62">
        <f>F517</f>
        <v>6463</v>
      </c>
      <c r="G516" s="62">
        <f>G517</f>
        <v>6267.80708</v>
      </c>
      <c r="H516" s="70">
        <f t="shared" si="32"/>
        <v>96.97984032183196</v>
      </c>
    </row>
    <row r="517" spans="1:8" ht="30">
      <c r="A517" s="17" t="s">
        <v>229</v>
      </c>
      <c r="B517" s="44">
        <v>773</v>
      </c>
      <c r="C517" s="8" t="s">
        <v>32</v>
      </c>
      <c r="D517" s="8" t="s">
        <v>230</v>
      </c>
      <c r="E517" s="8" t="s">
        <v>128</v>
      </c>
      <c r="F517" s="62">
        <f>6563-100</f>
        <v>6463</v>
      </c>
      <c r="G517" s="62">
        <v>6267.80708</v>
      </c>
      <c r="H517" s="70">
        <f t="shared" si="32"/>
        <v>96.97984032183196</v>
      </c>
    </row>
    <row r="518" spans="1:8" ht="42.75">
      <c r="A518" s="16" t="s">
        <v>488</v>
      </c>
      <c r="B518" s="44">
        <v>773</v>
      </c>
      <c r="C518" s="8" t="s">
        <v>32</v>
      </c>
      <c r="D518" s="8" t="s">
        <v>489</v>
      </c>
      <c r="E518" s="8" t="s">
        <v>53</v>
      </c>
      <c r="F518" s="62">
        <f>F519</f>
        <v>100</v>
      </c>
      <c r="G518" s="62">
        <f>G519</f>
        <v>100</v>
      </c>
      <c r="H518" s="70">
        <f t="shared" si="32"/>
        <v>100</v>
      </c>
    </row>
    <row r="519" spans="1:8" ht="30">
      <c r="A519" s="17" t="s">
        <v>490</v>
      </c>
      <c r="B519" s="44">
        <v>773</v>
      </c>
      <c r="C519" s="8" t="s">
        <v>32</v>
      </c>
      <c r="D519" s="8" t="s">
        <v>489</v>
      </c>
      <c r="E519" s="8" t="s">
        <v>128</v>
      </c>
      <c r="F519" s="62">
        <v>100</v>
      </c>
      <c r="G519" s="62">
        <v>100</v>
      </c>
      <c r="H519" s="70">
        <f t="shared" si="32"/>
        <v>100</v>
      </c>
    </row>
    <row r="520" spans="1:8" ht="15">
      <c r="A520" s="22" t="s">
        <v>239</v>
      </c>
      <c r="B520" s="44">
        <v>773</v>
      </c>
      <c r="C520" s="8" t="s">
        <v>32</v>
      </c>
      <c r="D520" s="8" t="s">
        <v>240</v>
      </c>
      <c r="E520" s="8" t="s">
        <v>53</v>
      </c>
      <c r="F520" s="62">
        <f>F521</f>
        <v>891.4076400000001</v>
      </c>
      <c r="G520" s="62">
        <f>G521</f>
        <v>891.40764</v>
      </c>
      <c r="H520" s="70">
        <f t="shared" si="32"/>
        <v>99.99999999999999</v>
      </c>
    </row>
    <row r="521" spans="1:8" ht="42.75">
      <c r="A521" s="16" t="s">
        <v>209</v>
      </c>
      <c r="B521" s="44">
        <v>773</v>
      </c>
      <c r="C521" s="8" t="s">
        <v>32</v>
      </c>
      <c r="D521" s="8" t="s">
        <v>198</v>
      </c>
      <c r="E521" s="8" t="s">
        <v>53</v>
      </c>
      <c r="F521" s="62">
        <f>F522</f>
        <v>891.4076400000001</v>
      </c>
      <c r="G521" s="62">
        <f>G522</f>
        <v>891.40764</v>
      </c>
      <c r="H521" s="70">
        <f t="shared" si="32"/>
        <v>99.99999999999999</v>
      </c>
    </row>
    <row r="522" spans="1:8" ht="30">
      <c r="A522" s="17" t="s">
        <v>210</v>
      </c>
      <c r="B522" s="44">
        <v>773</v>
      </c>
      <c r="C522" s="8" t="s">
        <v>32</v>
      </c>
      <c r="D522" s="8" t="s">
        <v>198</v>
      </c>
      <c r="E522" s="8" t="s">
        <v>128</v>
      </c>
      <c r="F522" s="79">
        <f>750+42.61931-1.81549-16+110+6.60382</f>
        <v>891.4076400000001</v>
      </c>
      <c r="G522" s="79">
        <v>891.40764</v>
      </c>
      <c r="H522" s="70">
        <f t="shared" si="32"/>
        <v>99.99999999999999</v>
      </c>
    </row>
    <row r="523" spans="1:8" ht="15">
      <c r="A523" s="22" t="s">
        <v>235</v>
      </c>
      <c r="B523" s="44">
        <v>773</v>
      </c>
      <c r="C523" s="8" t="s">
        <v>32</v>
      </c>
      <c r="D523" s="8" t="s">
        <v>236</v>
      </c>
      <c r="E523" s="8" t="s">
        <v>53</v>
      </c>
      <c r="F523" s="62">
        <f>F524</f>
        <v>14422</v>
      </c>
      <c r="G523" s="62">
        <f>G524</f>
        <v>14422</v>
      </c>
      <c r="H523" s="70">
        <f t="shared" si="32"/>
        <v>100</v>
      </c>
    </row>
    <row r="524" spans="1:8" ht="85.5">
      <c r="A524" s="16" t="s">
        <v>498</v>
      </c>
      <c r="B524" s="44">
        <v>773</v>
      </c>
      <c r="C524" s="8" t="s">
        <v>32</v>
      </c>
      <c r="D524" s="8" t="s">
        <v>278</v>
      </c>
      <c r="E524" s="8" t="s">
        <v>53</v>
      </c>
      <c r="F524" s="62">
        <f>F525+F526</f>
        <v>14422</v>
      </c>
      <c r="G524" s="62">
        <f>G525+G526</f>
        <v>14422</v>
      </c>
      <c r="H524" s="70">
        <f aca="true" t="shared" si="35" ref="H524:H587">IF(F524=0,0,G524/F524*100)</f>
        <v>100</v>
      </c>
    </row>
    <row r="525" spans="1:8" ht="30">
      <c r="A525" s="17" t="s">
        <v>210</v>
      </c>
      <c r="B525" s="44">
        <v>773</v>
      </c>
      <c r="C525" s="8" t="s">
        <v>32</v>
      </c>
      <c r="D525" s="8" t="s">
        <v>278</v>
      </c>
      <c r="E525" s="8" t="s">
        <v>128</v>
      </c>
      <c r="F525" s="62">
        <f>12082+24.342-96.6+107.4758+2146.4776</f>
        <v>14263.6954</v>
      </c>
      <c r="G525" s="62">
        <v>14263.6954</v>
      </c>
      <c r="H525" s="70">
        <f t="shared" si="35"/>
        <v>100</v>
      </c>
    </row>
    <row r="526" spans="1:8" ht="30">
      <c r="A526" s="26" t="s">
        <v>426</v>
      </c>
      <c r="B526" s="44">
        <v>773</v>
      </c>
      <c r="C526" s="8" t="s">
        <v>32</v>
      </c>
      <c r="D526" s="8" t="s">
        <v>278</v>
      </c>
      <c r="E526" s="8" t="s">
        <v>304</v>
      </c>
      <c r="F526" s="62">
        <f>170-24.342-10.8758+23.5224</f>
        <v>158.30460000000002</v>
      </c>
      <c r="G526" s="62">
        <v>158.3046</v>
      </c>
      <c r="H526" s="70">
        <f t="shared" si="35"/>
        <v>99.99999999999997</v>
      </c>
    </row>
    <row r="527" spans="1:8" ht="15">
      <c r="A527" s="30" t="s">
        <v>233</v>
      </c>
      <c r="B527" s="44">
        <v>773</v>
      </c>
      <c r="C527" s="8" t="s">
        <v>32</v>
      </c>
      <c r="D527" s="8" t="s">
        <v>234</v>
      </c>
      <c r="E527" s="8" t="s">
        <v>53</v>
      </c>
      <c r="F527" s="62">
        <f>F528+F530+F532+F534</f>
        <v>21076.1</v>
      </c>
      <c r="G527" s="62">
        <f>G528+G530+G532+G534</f>
        <v>21076.100000000002</v>
      </c>
      <c r="H527" s="70">
        <f t="shared" si="35"/>
        <v>100.00000000000003</v>
      </c>
    </row>
    <row r="528" spans="1:8" ht="42.75">
      <c r="A528" s="16" t="s">
        <v>409</v>
      </c>
      <c r="B528" s="44">
        <v>773</v>
      </c>
      <c r="C528" s="8" t="s">
        <v>32</v>
      </c>
      <c r="D528" s="8" t="s">
        <v>265</v>
      </c>
      <c r="E528" s="8" t="s">
        <v>53</v>
      </c>
      <c r="F528" s="62">
        <f>F529</f>
        <v>240</v>
      </c>
      <c r="G528" s="62">
        <f>G529</f>
        <v>240</v>
      </c>
      <c r="H528" s="70">
        <f t="shared" si="35"/>
        <v>100</v>
      </c>
    </row>
    <row r="529" spans="1:8" ht="15">
      <c r="A529" s="17" t="s">
        <v>157</v>
      </c>
      <c r="B529" s="44">
        <v>773</v>
      </c>
      <c r="C529" s="8" t="s">
        <v>32</v>
      </c>
      <c r="D529" s="8" t="s">
        <v>265</v>
      </c>
      <c r="E529" s="8" t="s">
        <v>158</v>
      </c>
      <c r="F529" s="62">
        <v>240</v>
      </c>
      <c r="G529" s="62">
        <v>240</v>
      </c>
      <c r="H529" s="70">
        <f t="shared" si="35"/>
        <v>100</v>
      </c>
    </row>
    <row r="530" spans="1:8" ht="42.75">
      <c r="A530" s="16" t="s">
        <v>411</v>
      </c>
      <c r="B530" s="44">
        <v>773</v>
      </c>
      <c r="C530" s="8" t="s">
        <v>32</v>
      </c>
      <c r="D530" s="8" t="s">
        <v>262</v>
      </c>
      <c r="E530" s="8" t="s">
        <v>53</v>
      </c>
      <c r="F530" s="62">
        <f>F531</f>
        <v>126</v>
      </c>
      <c r="G530" s="62">
        <f>G531</f>
        <v>126</v>
      </c>
      <c r="H530" s="70">
        <f t="shared" si="35"/>
        <v>100</v>
      </c>
    </row>
    <row r="531" spans="1:8" ht="15">
      <c r="A531" s="17" t="s">
        <v>157</v>
      </c>
      <c r="B531" s="44">
        <v>773</v>
      </c>
      <c r="C531" s="8" t="s">
        <v>32</v>
      </c>
      <c r="D531" s="8" t="s">
        <v>262</v>
      </c>
      <c r="E531" s="8" t="s">
        <v>158</v>
      </c>
      <c r="F531" s="62">
        <v>126</v>
      </c>
      <c r="G531" s="62">
        <v>126</v>
      </c>
      <c r="H531" s="70">
        <f t="shared" si="35"/>
        <v>100</v>
      </c>
    </row>
    <row r="532" spans="1:8" ht="28.5">
      <c r="A532" s="16" t="s">
        <v>414</v>
      </c>
      <c r="B532" s="44">
        <v>773</v>
      </c>
      <c r="C532" s="8" t="s">
        <v>32</v>
      </c>
      <c r="D532" s="8" t="s">
        <v>264</v>
      </c>
      <c r="E532" s="8" t="s">
        <v>53</v>
      </c>
      <c r="F532" s="62">
        <f>F533</f>
        <v>18501.899999999998</v>
      </c>
      <c r="G532" s="62">
        <f>G533</f>
        <v>18501.9</v>
      </c>
      <c r="H532" s="70">
        <f t="shared" si="35"/>
        <v>100.00000000000003</v>
      </c>
    </row>
    <row r="533" spans="1:8" ht="15">
      <c r="A533" s="26" t="s">
        <v>157</v>
      </c>
      <c r="B533" s="44">
        <v>773</v>
      </c>
      <c r="C533" s="8" t="s">
        <v>32</v>
      </c>
      <c r="D533" s="8" t="s">
        <v>264</v>
      </c>
      <c r="E533" s="8" t="s">
        <v>158</v>
      </c>
      <c r="F533" s="62">
        <f>19812.3-1310.4</f>
        <v>18501.899999999998</v>
      </c>
      <c r="G533" s="62">
        <v>18501.9</v>
      </c>
      <c r="H533" s="70">
        <f t="shared" si="35"/>
        <v>100.00000000000003</v>
      </c>
    </row>
    <row r="534" spans="1:8" ht="57">
      <c r="A534" s="16" t="s">
        <v>435</v>
      </c>
      <c r="B534" s="44">
        <v>773</v>
      </c>
      <c r="C534" s="8" t="s">
        <v>32</v>
      </c>
      <c r="D534" s="8" t="s">
        <v>436</v>
      </c>
      <c r="E534" s="8" t="s">
        <v>53</v>
      </c>
      <c r="F534" s="62">
        <f>F535</f>
        <v>2208.2</v>
      </c>
      <c r="G534" s="62">
        <f>G535</f>
        <v>2208.2</v>
      </c>
      <c r="H534" s="70">
        <f t="shared" si="35"/>
        <v>100</v>
      </c>
    </row>
    <row r="535" spans="1:8" ht="15">
      <c r="A535" s="17" t="s">
        <v>156</v>
      </c>
      <c r="B535" s="44">
        <v>773</v>
      </c>
      <c r="C535" s="8" t="s">
        <v>32</v>
      </c>
      <c r="D535" s="8" t="s">
        <v>436</v>
      </c>
      <c r="E535" s="8" t="s">
        <v>128</v>
      </c>
      <c r="F535" s="62">
        <v>2208.2</v>
      </c>
      <c r="G535" s="62">
        <v>2208.2</v>
      </c>
      <c r="H535" s="70">
        <f t="shared" si="35"/>
        <v>100</v>
      </c>
    </row>
    <row r="536" spans="1:8" ht="15">
      <c r="A536" s="14" t="s">
        <v>33</v>
      </c>
      <c r="B536" s="44">
        <v>773</v>
      </c>
      <c r="C536" s="8" t="s">
        <v>34</v>
      </c>
      <c r="D536" s="8" t="s">
        <v>52</v>
      </c>
      <c r="E536" s="8" t="s">
        <v>53</v>
      </c>
      <c r="F536" s="62">
        <f>F537</f>
        <v>14382</v>
      </c>
      <c r="G536" s="62">
        <f>G537</f>
        <v>14382</v>
      </c>
      <c r="H536" s="70">
        <f t="shared" si="35"/>
        <v>100</v>
      </c>
    </row>
    <row r="537" spans="1:8" ht="30">
      <c r="A537" s="22" t="s">
        <v>300</v>
      </c>
      <c r="B537" s="44">
        <v>773</v>
      </c>
      <c r="C537" s="8" t="s">
        <v>34</v>
      </c>
      <c r="D537" s="8" t="s">
        <v>301</v>
      </c>
      <c r="E537" s="8" t="s">
        <v>53</v>
      </c>
      <c r="F537" s="62">
        <f>F538</f>
        <v>14382</v>
      </c>
      <c r="G537" s="62">
        <f>G538</f>
        <v>14382</v>
      </c>
      <c r="H537" s="70">
        <f t="shared" si="35"/>
        <v>100</v>
      </c>
    </row>
    <row r="538" spans="1:8" ht="15">
      <c r="A538" s="16" t="s">
        <v>429</v>
      </c>
      <c r="B538" s="44">
        <v>773</v>
      </c>
      <c r="C538" s="8" t="s">
        <v>34</v>
      </c>
      <c r="D538" s="8" t="s">
        <v>302</v>
      </c>
      <c r="E538" s="8" t="s">
        <v>53</v>
      </c>
      <c r="F538" s="62">
        <f>F539+F540+F541</f>
        <v>14382</v>
      </c>
      <c r="G538" s="62">
        <f>G539+G540+G541</f>
        <v>14382</v>
      </c>
      <c r="H538" s="70">
        <f t="shared" si="35"/>
        <v>100</v>
      </c>
    </row>
    <row r="539" spans="1:8" ht="45">
      <c r="A539" s="17" t="s">
        <v>430</v>
      </c>
      <c r="B539" s="44">
        <v>773</v>
      </c>
      <c r="C539" s="8" t="s">
        <v>34</v>
      </c>
      <c r="D539" s="8" t="s">
        <v>302</v>
      </c>
      <c r="E539" s="8" t="s">
        <v>128</v>
      </c>
      <c r="F539" s="62">
        <f>10656+392.96947+898.07053-2.8441-1000-87.1959</f>
        <v>10857</v>
      </c>
      <c r="G539" s="62">
        <v>10857</v>
      </c>
      <c r="H539" s="70">
        <f t="shared" si="35"/>
        <v>100</v>
      </c>
    </row>
    <row r="540" spans="1:8" ht="30">
      <c r="A540" s="17" t="s">
        <v>431</v>
      </c>
      <c r="B540" s="44">
        <v>773</v>
      </c>
      <c r="C540" s="8" t="s">
        <v>34</v>
      </c>
      <c r="D540" s="8" t="s">
        <v>302</v>
      </c>
      <c r="E540" s="8" t="s">
        <v>137</v>
      </c>
      <c r="F540" s="62">
        <f>2836-502.96947-1244.03053+636+87</f>
        <v>1812</v>
      </c>
      <c r="G540" s="62">
        <v>1812</v>
      </c>
      <c r="H540" s="70">
        <f t="shared" si="35"/>
        <v>100</v>
      </c>
    </row>
    <row r="541" spans="1:8" ht="45">
      <c r="A541" s="17" t="s">
        <v>432</v>
      </c>
      <c r="B541" s="44">
        <v>773</v>
      </c>
      <c r="C541" s="8" t="s">
        <v>34</v>
      </c>
      <c r="D541" s="8" t="s">
        <v>302</v>
      </c>
      <c r="E541" s="8" t="s">
        <v>304</v>
      </c>
      <c r="F541" s="62">
        <f>890+110+345.96+2.8441+364+0.1959</f>
        <v>1713</v>
      </c>
      <c r="G541" s="62">
        <v>1713</v>
      </c>
      <c r="H541" s="70">
        <f t="shared" si="35"/>
        <v>100</v>
      </c>
    </row>
    <row r="542" spans="1:8" ht="15">
      <c r="A542" s="14" t="s">
        <v>35</v>
      </c>
      <c r="B542" s="44">
        <v>773</v>
      </c>
      <c r="C542" s="8" t="s">
        <v>36</v>
      </c>
      <c r="D542" s="8" t="s">
        <v>52</v>
      </c>
      <c r="E542" s="8" t="s">
        <v>53</v>
      </c>
      <c r="F542" s="62">
        <f>F543+F546+F549+F552</f>
        <v>44061.56689</v>
      </c>
      <c r="G542" s="62">
        <f>G543+G546+G549+G552</f>
        <v>44061.56689</v>
      </c>
      <c r="H542" s="70">
        <f t="shared" si="35"/>
        <v>100</v>
      </c>
    </row>
    <row r="543" spans="1:8" ht="30">
      <c r="A543" s="15" t="s">
        <v>54</v>
      </c>
      <c r="B543" s="44">
        <v>773</v>
      </c>
      <c r="C543" s="8" t="s">
        <v>36</v>
      </c>
      <c r="D543" s="8" t="s">
        <v>55</v>
      </c>
      <c r="E543" s="8" t="s">
        <v>53</v>
      </c>
      <c r="F543" s="62">
        <f>F544</f>
        <v>2004</v>
      </c>
      <c r="G543" s="62">
        <f>G544</f>
        <v>2004</v>
      </c>
      <c r="H543" s="70">
        <f t="shared" si="35"/>
        <v>100</v>
      </c>
    </row>
    <row r="544" spans="1:8" ht="57">
      <c r="A544" s="16" t="s">
        <v>346</v>
      </c>
      <c r="B544" s="44">
        <v>773</v>
      </c>
      <c r="C544" s="8" t="s">
        <v>36</v>
      </c>
      <c r="D544" s="8" t="s">
        <v>280</v>
      </c>
      <c r="E544" s="8" t="s">
        <v>53</v>
      </c>
      <c r="F544" s="62">
        <f>F545</f>
        <v>2004</v>
      </c>
      <c r="G544" s="62">
        <f>G545</f>
        <v>2004</v>
      </c>
      <c r="H544" s="70">
        <f t="shared" si="35"/>
        <v>100</v>
      </c>
    </row>
    <row r="545" spans="1:8" ht="30">
      <c r="A545" s="17" t="s">
        <v>204</v>
      </c>
      <c r="B545" s="44">
        <v>773</v>
      </c>
      <c r="C545" s="8" t="s">
        <v>36</v>
      </c>
      <c r="D545" s="8" t="s">
        <v>280</v>
      </c>
      <c r="E545" s="8" t="s">
        <v>117</v>
      </c>
      <c r="F545" s="62">
        <f>1991+13</f>
        <v>2004</v>
      </c>
      <c r="G545" s="62">
        <v>2004</v>
      </c>
      <c r="H545" s="70">
        <f t="shared" si="35"/>
        <v>100</v>
      </c>
    </row>
    <row r="546" spans="1:8" ht="60">
      <c r="A546" s="15" t="s">
        <v>113</v>
      </c>
      <c r="B546" s="44">
        <v>773</v>
      </c>
      <c r="C546" s="8" t="s">
        <v>36</v>
      </c>
      <c r="D546" s="8" t="s">
        <v>114</v>
      </c>
      <c r="E546" s="8" t="s">
        <v>53</v>
      </c>
      <c r="F546" s="62">
        <f>F547</f>
        <v>6333.397999999999</v>
      </c>
      <c r="G546" s="62">
        <f>G547</f>
        <v>6333.398</v>
      </c>
      <c r="H546" s="70">
        <f t="shared" si="35"/>
        <v>100.00000000000003</v>
      </c>
    </row>
    <row r="547" spans="1:8" ht="15">
      <c r="A547" s="16" t="s">
        <v>84</v>
      </c>
      <c r="B547" s="44">
        <v>773</v>
      </c>
      <c r="C547" s="8" t="s">
        <v>36</v>
      </c>
      <c r="D547" s="8" t="s">
        <v>119</v>
      </c>
      <c r="E547" s="8" t="s">
        <v>53</v>
      </c>
      <c r="F547" s="62">
        <f>F548</f>
        <v>6333.397999999999</v>
      </c>
      <c r="G547" s="62">
        <f>G548</f>
        <v>6333.398</v>
      </c>
      <c r="H547" s="70">
        <f t="shared" si="35"/>
        <v>100.00000000000003</v>
      </c>
    </row>
    <row r="548" spans="1:8" ht="15">
      <c r="A548" s="17" t="s">
        <v>116</v>
      </c>
      <c r="B548" s="44">
        <v>773</v>
      </c>
      <c r="C548" s="8" t="s">
        <v>36</v>
      </c>
      <c r="D548" s="8" t="s">
        <v>119</v>
      </c>
      <c r="E548" s="8" t="s">
        <v>117</v>
      </c>
      <c r="F548" s="62">
        <f>6131.7+223.2-21.502</f>
        <v>6333.397999999999</v>
      </c>
      <c r="G548" s="62">
        <v>6333.398</v>
      </c>
      <c r="H548" s="70">
        <f t="shared" si="35"/>
        <v>100.00000000000003</v>
      </c>
    </row>
    <row r="549" spans="1:8" ht="60">
      <c r="A549" s="15" t="s">
        <v>102</v>
      </c>
      <c r="B549" s="44">
        <v>773</v>
      </c>
      <c r="C549" s="8" t="s">
        <v>36</v>
      </c>
      <c r="D549" s="8" t="s">
        <v>69</v>
      </c>
      <c r="E549" s="8" t="s">
        <v>53</v>
      </c>
      <c r="F549" s="62">
        <f>F550</f>
        <v>35615.36889</v>
      </c>
      <c r="G549" s="62">
        <f>G550</f>
        <v>35615.36889</v>
      </c>
      <c r="H549" s="70">
        <f t="shared" si="35"/>
        <v>100</v>
      </c>
    </row>
    <row r="550" spans="1:8" ht="28.5">
      <c r="A550" s="16" t="s">
        <v>64</v>
      </c>
      <c r="B550" s="44">
        <v>773</v>
      </c>
      <c r="C550" s="8" t="s">
        <v>36</v>
      </c>
      <c r="D550" s="8" t="s">
        <v>163</v>
      </c>
      <c r="E550" s="8" t="s">
        <v>53</v>
      </c>
      <c r="F550" s="62">
        <f>F551</f>
        <v>35615.36889</v>
      </c>
      <c r="G550" s="62">
        <f>G551</f>
        <v>35615.36889</v>
      </c>
      <c r="H550" s="70">
        <f t="shared" si="35"/>
        <v>100</v>
      </c>
    </row>
    <row r="551" spans="1:8" ht="15">
      <c r="A551" s="17" t="s">
        <v>156</v>
      </c>
      <c r="B551" s="44">
        <v>773</v>
      </c>
      <c r="C551" s="8" t="s">
        <v>36</v>
      </c>
      <c r="D551" s="8" t="s">
        <v>163</v>
      </c>
      <c r="E551" s="8" t="s">
        <v>128</v>
      </c>
      <c r="F551" s="62">
        <f>34516.5+605.1+468.6-357.88+276.2-2.45-0.06-7.612+116.97089</f>
        <v>35615.36889</v>
      </c>
      <c r="G551" s="62">
        <v>35615.36889</v>
      </c>
      <c r="H551" s="70">
        <f t="shared" si="35"/>
        <v>100</v>
      </c>
    </row>
    <row r="552" spans="1:8" ht="15">
      <c r="A552" s="30" t="s">
        <v>233</v>
      </c>
      <c r="B552" s="44">
        <v>773</v>
      </c>
      <c r="C552" s="8" t="s">
        <v>36</v>
      </c>
      <c r="D552" s="8" t="s">
        <v>234</v>
      </c>
      <c r="E552" s="8" t="s">
        <v>53</v>
      </c>
      <c r="F552" s="62">
        <f>F553</f>
        <v>108.8</v>
      </c>
      <c r="G552" s="62">
        <f>G553</f>
        <v>108.8</v>
      </c>
      <c r="H552" s="70">
        <f t="shared" si="35"/>
        <v>100</v>
      </c>
    </row>
    <row r="553" spans="1:8" ht="28.5">
      <c r="A553" s="16" t="s">
        <v>414</v>
      </c>
      <c r="B553" s="44">
        <v>773</v>
      </c>
      <c r="C553" s="8" t="s">
        <v>36</v>
      </c>
      <c r="D553" s="8" t="s">
        <v>264</v>
      </c>
      <c r="E553" s="8" t="s">
        <v>53</v>
      </c>
      <c r="F553" s="62">
        <f>F554</f>
        <v>108.8</v>
      </c>
      <c r="G553" s="62">
        <f>G554</f>
        <v>108.8</v>
      </c>
      <c r="H553" s="70">
        <f t="shared" si="35"/>
        <v>100</v>
      </c>
    </row>
    <row r="554" spans="1:8" ht="15">
      <c r="A554" s="26" t="s">
        <v>157</v>
      </c>
      <c r="B554" s="44">
        <v>773</v>
      </c>
      <c r="C554" s="8" t="s">
        <v>36</v>
      </c>
      <c r="D554" s="8" t="s">
        <v>264</v>
      </c>
      <c r="E554" s="8" t="s">
        <v>158</v>
      </c>
      <c r="F554" s="62">
        <v>108.8</v>
      </c>
      <c r="G554" s="62">
        <v>108.8</v>
      </c>
      <c r="H554" s="70">
        <f t="shared" si="35"/>
        <v>100</v>
      </c>
    </row>
    <row r="555" spans="1:8" ht="15">
      <c r="A555" s="9" t="s">
        <v>45</v>
      </c>
      <c r="B555" s="44">
        <v>773</v>
      </c>
      <c r="C555" s="13" t="s">
        <v>46</v>
      </c>
      <c r="D555" s="13" t="s">
        <v>52</v>
      </c>
      <c r="E555" s="13" t="s">
        <v>53</v>
      </c>
      <c r="F555" s="61">
        <f>F556+F563</f>
        <v>62844.24974</v>
      </c>
      <c r="G555" s="61">
        <f>G556+G563</f>
        <v>61696.22974</v>
      </c>
      <c r="H555" s="70">
        <f t="shared" si="35"/>
        <v>98.17322984242854</v>
      </c>
    </row>
    <row r="556" spans="1:8" ht="15">
      <c r="A556" s="14" t="s">
        <v>86</v>
      </c>
      <c r="B556" s="44">
        <v>773</v>
      </c>
      <c r="C556" s="8" t="s">
        <v>87</v>
      </c>
      <c r="D556" s="8" t="s">
        <v>52</v>
      </c>
      <c r="E556" s="8" t="s">
        <v>53</v>
      </c>
      <c r="F556" s="62">
        <f>F557+F560</f>
        <v>2785.2497399999997</v>
      </c>
      <c r="G556" s="62">
        <f>G557+G560</f>
        <v>2721.24974</v>
      </c>
      <c r="H556" s="70">
        <f t="shared" si="35"/>
        <v>97.70218091825404</v>
      </c>
    </row>
    <row r="557" spans="1:8" ht="15">
      <c r="A557" s="15" t="s">
        <v>142</v>
      </c>
      <c r="B557" s="44">
        <v>773</v>
      </c>
      <c r="C557" s="8" t="s">
        <v>87</v>
      </c>
      <c r="D557" s="8" t="s">
        <v>83</v>
      </c>
      <c r="E557" s="8" t="s">
        <v>53</v>
      </c>
      <c r="F557" s="62">
        <f>F558</f>
        <v>1039</v>
      </c>
      <c r="G557" s="62">
        <f>G558</f>
        <v>975</v>
      </c>
      <c r="H557" s="70">
        <f t="shared" si="35"/>
        <v>93.84023099133782</v>
      </c>
    </row>
    <row r="558" spans="1:8" ht="42.75">
      <c r="A558" s="16" t="s">
        <v>354</v>
      </c>
      <c r="B558" s="44">
        <v>773</v>
      </c>
      <c r="C558" s="8" t="s">
        <v>87</v>
      </c>
      <c r="D558" s="8" t="s">
        <v>227</v>
      </c>
      <c r="E558" s="8" t="s">
        <v>53</v>
      </c>
      <c r="F558" s="62">
        <f>F559</f>
        <v>1039</v>
      </c>
      <c r="G558" s="62">
        <f>G559</f>
        <v>975</v>
      </c>
      <c r="H558" s="70">
        <f t="shared" si="35"/>
        <v>93.84023099133782</v>
      </c>
    </row>
    <row r="559" spans="1:8" ht="30">
      <c r="A559" s="26" t="s">
        <v>143</v>
      </c>
      <c r="B559" s="44">
        <v>773</v>
      </c>
      <c r="C559" s="8" t="s">
        <v>87</v>
      </c>
      <c r="D559" s="8" t="s">
        <v>227</v>
      </c>
      <c r="E559" s="8" t="s">
        <v>85</v>
      </c>
      <c r="F559" s="62">
        <f>1099-60</f>
        <v>1039</v>
      </c>
      <c r="G559" s="62">
        <v>975</v>
      </c>
      <c r="H559" s="70">
        <f t="shared" si="35"/>
        <v>93.84023099133782</v>
      </c>
    </row>
    <row r="560" spans="1:8" ht="15">
      <c r="A560" s="22" t="s">
        <v>239</v>
      </c>
      <c r="B560" s="44">
        <v>773</v>
      </c>
      <c r="C560" s="8" t="s">
        <v>87</v>
      </c>
      <c r="D560" s="8" t="s">
        <v>240</v>
      </c>
      <c r="E560" s="8" t="s">
        <v>53</v>
      </c>
      <c r="F560" s="62">
        <f>F561</f>
        <v>1746.2497399999997</v>
      </c>
      <c r="G560" s="62">
        <f>G561</f>
        <v>1746.24974</v>
      </c>
      <c r="H560" s="70">
        <f t="shared" si="35"/>
        <v>100.00000000000003</v>
      </c>
    </row>
    <row r="561" spans="1:8" ht="42.75">
      <c r="A561" s="16" t="s">
        <v>209</v>
      </c>
      <c r="B561" s="44">
        <v>773</v>
      </c>
      <c r="C561" s="8" t="s">
        <v>87</v>
      </c>
      <c r="D561" s="8" t="s">
        <v>198</v>
      </c>
      <c r="E561" s="8" t="s">
        <v>53</v>
      </c>
      <c r="F561" s="65">
        <f>F562</f>
        <v>1746.2497399999997</v>
      </c>
      <c r="G561" s="65">
        <f>G562</f>
        <v>1746.24974</v>
      </c>
      <c r="H561" s="70">
        <f t="shared" si="35"/>
        <v>100.00000000000003</v>
      </c>
    </row>
    <row r="562" spans="1:8" ht="30">
      <c r="A562" s="17" t="s">
        <v>208</v>
      </c>
      <c r="B562" s="44">
        <v>773</v>
      </c>
      <c r="C562" s="8" t="s">
        <v>87</v>
      </c>
      <c r="D562" s="8" t="s">
        <v>198</v>
      </c>
      <c r="E562" s="8" t="s">
        <v>85</v>
      </c>
      <c r="F562" s="81">
        <f>1248+1.1+3.97985+90+87.75+2.2+327.8-14.58011</f>
        <v>1746.2497399999997</v>
      </c>
      <c r="G562" s="81">
        <v>1746.24974</v>
      </c>
      <c r="H562" s="70">
        <f t="shared" si="35"/>
        <v>100.00000000000003</v>
      </c>
    </row>
    <row r="563" spans="1:8" ht="15">
      <c r="A563" s="14" t="s">
        <v>159</v>
      </c>
      <c r="B563" s="44">
        <v>773</v>
      </c>
      <c r="C563" s="8" t="s">
        <v>49</v>
      </c>
      <c r="D563" s="8" t="s">
        <v>52</v>
      </c>
      <c r="E563" s="8" t="s">
        <v>53</v>
      </c>
      <c r="F563" s="62">
        <f>F567+F564</f>
        <v>60059</v>
      </c>
      <c r="G563" s="62">
        <f>G567+G564</f>
        <v>58974.98</v>
      </c>
      <c r="H563" s="70">
        <f t="shared" si="35"/>
        <v>98.19507484307098</v>
      </c>
    </row>
    <row r="564" spans="1:8" ht="15">
      <c r="A564" s="15" t="s">
        <v>142</v>
      </c>
      <c r="B564" s="44">
        <v>773</v>
      </c>
      <c r="C564" s="8" t="s">
        <v>49</v>
      </c>
      <c r="D564" s="8" t="s">
        <v>83</v>
      </c>
      <c r="E564" s="8" t="s">
        <v>53</v>
      </c>
      <c r="F564" s="62">
        <f>F565</f>
        <v>3210</v>
      </c>
      <c r="G564" s="62">
        <f>G565</f>
        <v>3117.98</v>
      </c>
      <c r="H564" s="70">
        <f t="shared" si="35"/>
        <v>97.13333333333334</v>
      </c>
    </row>
    <row r="565" spans="1:8" ht="85.5">
      <c r="A565" s="35" t="s">
        <v>352</v>
      </c>
      <c r="B565" s="44">
        <v>773</v>
      </c>
      <c r="C565" s="8" t="s">
        <v>49</v>
      </c>
      <c r="D565" s="8" t="s">
        <v>223</v>
      </c>
      <c r="E565" s="8" t="s">
        <v>53</v>
      </c>
      <c r="F565" s="62">
        <f>F566</f>
        <v>3210</v>
      </c>
      <c r="G565" s="62">
        <f>G566</f>
        <v>3117.98</v>
      </c>
      <c r="H565" s="70">
        <f t="shared" si="35"/>
        <v>97.13333333333334</v>
      </c>
    </row>
    <row r="566" spans="1:8" ht="30">
      <c r="A566" s="26" t="s">
        <v>226</v>
      </c>
      <c r="B566" s="44">
        <v>773</v>
      </c>
      <c r="C566" s="8" t="s">
        <v>49</v>
      </c>
      <c r="D566" s="8" t="s">
        <v>223</v>
      </c>
      <c r="E566" s="8" t="s">
        <v>85</v>
      </c>
      <c r="F566" s="62">
        <f>2210+1000</f>
        <v>3210</v>
      </c>
      <c r="G566" s="62">
        <v>3117.98</v>
      </c>
      <c r="H566" s="70">
        <f t="shared" si="35"/>
        <v>97.13333333333334</v>
      </c>
    </row>
    <row r="567" spans="1:8" ht="15">
      <c r="A567" s="22" t="s">
        <v>95</v>
      </c>
      <c r="B567" s="44">
        <v>773</v>
      </c>
      <c r="C567" s="8" t="s">
        <v>49</v>
      </c>
      <c r="D567" s="8" t="s">
        <v>94</v>
      </c>
      <c r="E567" s="8" t="s">
        <v>53</v>
      </c>
      <c r="F567" s="62">
        <f>F570+F568</f>
        <v>56849</v>
      </c>
      <c r="G567" s="62">
        <f>G570+G568</f>
        <v>55857</v>
      </c>
      <c r="H567" s="70">
        <f t="shared" si="35"/>
        <v>98.2550264736407</v>
      </c>
    </row>
    <row r="568" spans="1:8" ht="85.5">
      <c r="A568" s="16" t="s">
        <v>356</v>
      </c>
      <c r="B568" s="44">
        <v>773</v>
      </c>
      <c r="C568" s="8" t="s">
        <v>49</v>
      </c>
      <c r="D568" s="8" t="s">
        <v>224</v>
      </c>
      <c r="E568" s="8" t="s">
        <v>53</v>
      </c>
      <c r="F568" s="62">
        <f>F569</f>
        <v>12815</v>
      </c>
      <c r="G568" s="62">
        <f>G569</f>
        <v>12815</v>
      </c>
      <c r="H568" s="70">
        <f t="shared" si="35"/>
        <v>100</v>
      </c>
    </row>
    <row r="569" spans="1:8" ht="30">
      <c r="A569" s="17" t="s">
        <v>226</v>
      </c>
      <c r="B569" s="44">
        <v>773</v>
      </c>
      <c r="C569" s="8" t="s">
        <v>49</v>
      </c>
      <c r="D569" s="8" t="s">
        <v>224</v>
      </c>
      <c r="E569" s="8" t="s">
        <v>85</v>
      </c>
      <c r="F569" s="62">
        <f>15785-2970</f>
        <v>12815</v>
      </c>
      <c r="G569" s="62">
        <v>12815</v>
      </c>
      <c r="H569" s="70">
        <f t="shared" si="35"/>
        <v>100</v>
      </c>
    </row>
    <row r="570" spans="1:8" ht="57">
      <c r="A570" s="16" t="s">
        <v>357</v>
      </c>
      <c r="B570" s="44">
        <v>773</v>
      </c>
      <c r="C570" s="8" t="s">
        <v>49</v>
      </c>
      <c r="D570" s="8" t="s">
        <v>225</v>
      </c>
      <c r="E570" s="8" t="s">
        <v>53</v>
      </c>
      <c r="F570" s="62">
        <f>F571+F573+F575</f>
        <v>44034</v>
      </c>
      <c r="G570" s="62">
        <f>G571+G573+G575</f>
        <v>43042</v>
      </c>
      <c r="H570" s="70">
        <f t="shared" si="35"/>
        <v>97.74719534904847</v>
      </c>
    </row>
    <row r="571" spans="1:8" ht="28.5">
      <c r="A571" s="19" t="s">
        <v>284</v>
      </c>
      <c r="B571" s="44">
        <v>773</v>
      </c>
      <c r="C571" s="8" t="s">
        <v>49</v>
      </c>
      <c r="D571" s="8" t="s">
        <v>164</v>
      </c>
      <c r="E571" s="8" t="s">
        <v>53</v>
      </c>
      <c r="F571" s="62">
        <f>F572</f>
        <v>9100.46956</v>
      </c>
      <c r="G571" s="62">
        <f>G572</f>
        <v>8586.87053</v>
      </c>
      <c r="H571" s="70">
        <f t="shared" si="35"/>
        <v>94.3563458279399</v>
      </c>
    </row>
    <row r="572" spans="1:8" ht="30">
      <c r="A572" s="17" t="s">
        <v>226</v>
      </c>
      <c r="B572" s="44">
        <v>773</v>
      </c>
      <c r="C572" s="8" t="s">
        <v>49</v>
      </c>
      <c r="D572" s="8" t="s">
        <v>164</v>
      </c>
      <c r="E572" s="8" t="s">
        <v>85</v>
      </c>
      <c r="F572" s="62">
        <f>9100+0.46956</f>
        <v>9100.46956</v>
      </c>
      <c r="G572" s="62">
        <v>8586.87053</v>
      </c>
      <c r="H572" s="70">
        <f t="shared" si="35"/>
        <v>94.3563458279399</v>
      </c>
    </row>
    <row r="573" spans="1:8" ht="28.5">
      <c r="A573" s="19" t="s">
        <v>285</v>
      </c>
      <c r="B573" s="44">
        <v>773</v>
      </c>
      <c r="C573" s="8" t="s">
        <v>49</v>
      </c>
      <c r="D573" s="8" t="s">
        <v>165</v>
      </c>
      <c r="E573" s="8" t="s">
        <v>53</v>
      </c>
      <c r="F573" s="62">
        <f>F574</f>
        <v>11178.46281</v>
      </c>
      <c r="G573" s="62">
        <f>G574</f>
        <v>11178.46281</v>
      </c>
      <c r="H573" s="70">
        <f t="shared" si="35"/>
        <v>100</v>
      </c>
    </row>
    <row r="574" spans="1:8" ht="30">
      <c r="A574" s="17" t="s">
        <v>226</v>
      </c>
      <c r="B574" s="44">
        <v>773</v>
      </c>
      <c r="C574" s="8" t="s">
        <v>49</v>
      </c>
      <c r="D574" s="8" t="s">
        <v>165</v>
      </c>
      <c r="E574" s="8" t="s">
        <v>85</v>
      </c>
      <c r="F574" s="62">
        <f>10500+678.46281</f>
        <v>11178.46281</v>
      </c>
      <c r="G574" s="62">
        <v>11178.46281</v>
      </c>
      <c r="H574" s="70">
        <f t="shared" si="35"/>
        <v>100</v>
      </c>
    </row>
    <row r="575" spans="1:8" ht="28.5">
      <c r="A575" s="19" t="s">
        <v>166</v>
      </c>
      <c r="B575" s="44">
        <v>773</v>
      </c>
      <c r="C575" s="8" t="s">
        <v>49</v>
      </c>
      <c r="D575" s="8" t="s">
        <v>252</v>
      </c>
      <c r="E575" s="8" t="s">
        <v>53</v>
      </c>
      <c r="F575" s="62">
        <f>F576</f>
        <v>23755.06763</v>
      </c>
      <c r="G575" s="62">
        <f>G576</f>
        <v>23276.66666</v>
      </c>
      <c r="H575" s="70">
        <f t="shared" si="35"/>
        <v>97.98610983790323</v>
      </c>
    </row>
    <row r="576" spans="1:8" ht="30">
      <c r="A576" s="17" t="s">
        <v>226</v>
      </c>
      <c r="B576" s="44">
        <v>773</v>
      </c>
      <c r="C576" s="8" t="s">
        <v>49</v>
      </c>
      <c r="D576" s="8" t="s">
        <v>252</v>
      </c>
      <c r="E576" s="8" t="s">
        <v>85</v>
      </c>
      <c r="F576" s="62">
        <f>24434-678.93237</f>
        <v>23755.06763</v>
      </c>
      <c r="G576" s="62">
        <v>23276.66666</v>
      </c>
      <c r="H576" s="70">
        <f t="shared" si="35"/>
        <v>97.98610983790323</v>
      </c>
    </row>
    <row r="577" spans="1:8" ht="15">
      <c r="A577" s="47"/>
      <c r="B577" s="48"/>
      <c r="C577" s="49"/>
      <c r="D577" s="49"/>
      <c r="E577" s="49"/>
      <c r="F577" s="62"/>
      <c r="G577" s="62"/>
      <c r="H577" s="70"/>
    </row>
    <row r="578" spans="1:8" ht="28.5">
      <c r="A578" s="40" t="s">
        <v>397</v>
      </c>
      <c r="B578" s="41" t="s">
        <v>398</v>
      </c>
      <c r="C578" s="41" t="s">
        <v>382</v>
      </c>
      <c r="D578" s="41" t="s">
        <v>52</v>
      </c>
      <c r="E578" s="41" t="s">
        <v>53</v>
      </c>
      <c r="F578" s="66">
        <f>F579</f>
        <v>14421.8</v>
      </c>
      <c r="G578" s="66">
        <f>G579</f>
        <v>14406.66023</v>
      </c>
      <c r="H578" s="70">
        <f t="shared" si="35"/>
        <v>99.89502163391532</v>
      </c>
    </row>
    <row r="579" spans="1:8" ht="15">
      <c r="A579" s="9" t="s">
        <v>27</v>
      </c>
      <c r="B579" s="44">
        <v>791</v>
      </c>
      <c r="C579" s="13" t="s">
        <v>28</v>
      </c>
      <c r="D579" s="13" t="s">
        <v>52</v>
      </c>
      <c r="E579" s="13" t="s">
        <v>53</v>
      </c>
      <c r="F579" s="61">
        <f>F580+F587+F598</f>
        <v>14421.8</v>
      </c>
      <c r="G579" s="61">
        <f>G580+G587+G598</f>
        <v>14406.66023</v>
      </c>
      <c r="H579" s="70">
        <f t="shared" si="35"/>
        <v>99.89502163391532</v>
      </c>
    </row>
    <row r="580" spans="1:8" ht="15">
      <c r="A580" s="14" t="s">
        <v>31</v>
      </c>
      <c r="B580" s="44">
        <v>791</v>
      </c>
      <c r="C580" s="8" t="s">
        <v>32</v>
      </c>
      <c r="D580" s="8" t="s">
        <v>52</v>
      </c>
      <c r="E580" s="8" t="s">
        <v>53</v>
      </c>
      <c r="F580" s="62">
        <f>F581+F584</f>
        <v>10701.25</v>
      </c>
      <c r="G580" s="62">
        <f>G581+G584</f>
        <v>10689.4754</v>
      </c>
      <c r="H580" s="70">
        <f t="shared" si="35"/>
        <v>99.88996986333372</v>
      </c>
    </row>
    <row r="581" spans="1:8" ht="15">
      <c r="A581" s="15" t="s">
        <v>67</v>
      </c>
      <c r="B581" s="44">
        <v>791</v>
      </c>
      <c r="C581" s="8" t="s">
        <v>32</v>
      </c>
      <c r="D581" s="8" t="s">
        <v>68</v>
      </c>
      <c r="E581" s="8" t="s">
        <v>53</v>
      </c>
      <c r="F581" s="62">
        <f>F582</f>
        <v>10698.25</v>
      </c>
      <c r="G581" s="62">
        <f>G582</f>
        <v>10686.4754</v>
      </c>
      <c r="H581" s="70">
        <f t="shared" si="35"/>
        <v>99.88993900871638</v>
      </c>
    </row>
    <row r="582" spans="1:8" ht="28.5">
      <c r="A582" s="16" t="s">
        <v>64</v>
      </c>
      <c r="B582" s="44">
        <v>791</v>
      </c>
      <c r="C582" s="8" t="s">
        <v>32</v>
      </c>
      <c r="D582" s="8" t="s">
        <v>161</v>
      </c>
      <c r="E582" s="8" t="s">
        <v>53</v>
      </c>
      <c r="F582" s="62">
        <f>F583</f>
        <v>10698.25</v>
      </c>
      <c r="G582" s="62">
        <f>G583</f>
        <v>10686.4754</v>
      </c>
      <c r="H582" s="70">
        <f t="shared" si="35"/>
        <v>99.88993900871638</v>
      </c>
    </row>
    <row r="583" spans="1:8" ht="15">
      <c r="A583" s="17" t="s">
        <v>156</v>
      </c>
      <c r="B583" s="44">
        <v>791</v>
      </c>
      <c r="C583" s="8" t="s">
        <v>32</v>
      </c>
      <c r="D583" s="8" t="s">
        <v>161</v>
      </c>
      <c r="E583" s="8" t="s">
        <v>128</v>
      </c>
      <c r="F583" s="62">
        <f>10296+288.6-18.35+132</f>
        <v>10698.25</v>
      </c>
      <c r="G583" s="62">
        <v>10686.4754</v>
      </c>
      <c r="H583" s="70">
        <f t="shared" si="35"/>
        <v>99.88993900871638</v>
      </c>
    </row>
    <row r="584" spans="1:8" ht="15">
      <c r="A584" s="30" t="s">
        <v>233</v>
      </c>
      <c r="B584" s="44">
        <v>791</v>
      </c>
      <c r="C584" s="8" t="s">
        <v>32</v>
      </c>
      <c r="D584" s="8" t="s">
        <v>234</v>
      </c>
      <c r="E584" s="8" t="s">
        <v>53</v>
      </c>
      <c r="F584" s="62">
        <f>F585</f>
        <v>3</v>
      </c>
      <c r="G584" s="62">
        <f>G585</f>
        <v>3</v>
      </c>
      <c r="H584" s="70">
        <f t="shared" si="35"/>
        <v>100</v>
      </c>
    </row>
    <row r="585" spans="1:8" ht="42.75">
      <c r="A585" s="16" t="s">
        <v>411</v>
      </c>
      <c r="B585" s="44">
        <v>791</v>
      </c>
      <c r="C585" s="8" t="s">
        <v>32</v>
      </c>
      <c r="D585" s="8" t="s">
        <v>262</v>
      </c>
      <c r="E585" s="8" t="s">
        <v>53</v>
      </c>
      <c r="F585" s="62">
        <f>F586</f>
        <v>3</v>
      </c>
      <c r="G585" s="62">
        <f>G586</f>
        <v>3</v>
      </c>
      <c r="H585" s="70">
        <f t="shared" si="35"/>
        <v>100</v>
      </c>
    </row>
    <row r="586" spans="1:8" ht="15">
      <c r="A586" s="17" t="s">
        <v>157</v>
      </c>
      <c r="B586" s="44">
        <v>791</v>
      </c>
      <c r="C586" s="8" t="s">
        <v>32</v>
      </c>
      <c r="D586" s="8" t="s">
        <v>262</v>
      </c>
      <c r="E586" s="8" t="s">
        <v>158</v>
      </c>
      <c r="F586" s="62">
        <v>3</v>
      </c>
      <c r="G586" s="62">
        <v>3</v>
      </c>
      <c r="H586" s="70">
        <f t="shared" si="35"/>
        <v>100</v>
      </c>
    </row>
    <row r="587" spans="1:8" ht="15">
      <c r="A587" s="14" t="s">
        <v>33</v>
      </c>
      <c r="B587" s="44">
        <v>791</v>
      </c>
      <c r="C587" s="8" t="s">
        <v>34</v>
      </c>
      <c r="D587" s="8" t="s">
        <v>52</v>
      </c>
      <c r="E587" s="8" t="s">
        <v>53</v>
      </c>
      <c r="F587" s="62">
        <f>F595+F591+F588</f>
        <v>994</v>
      </c>
      <c r="G587" s="62">
        <f>G595+G591+G588</f>
        <v>994</v>
      </c>
      <c r="H587" s="70">
        <f t="shared" si="35"/>
        <v>100</v>
      </c>
    </row>
    <row r="588" spans="1:8" ht="15">
      <c r="A588" s="22" t="s">
        <v>292</v>
      </c>
      <c r="B588" s="44">
        <v>791</v>
      </c>
      <c r="C588" s="8" t="s">
        <v>34</v>
      </c>
      <c r="D588" s="8" t="s">
        <v>293</v>
      </c>
      <c r="E588" s="8" t="s">
        <v>53</v>
      </c>
      <c r="F588" s="62">
        <f>F589</f>
        <v>70</v>
      </c>
      <c r="G588" s="62">
        <f>G589</f>
        <v>70</v>
      </c>
      <c r="H588" s="70">
        <f aca="true" t="shared" si="36" ref="H588:H623">IF(F588=0,0,G588/F588*100)</f>
        <v>100</v>
      </c>
    </row>
    <row r="589" spans="1:8" ht="28.5">
      <c r="A589" s="16" t="s">
        <v>295</v>
      </c>
      <c r="B589" s="44">
        <v>791</v>
      </c>
      <c r="C589" s="8" t="s">
        <v>34</v>
      </c>
      <c r="D589" s="8" t="s">
        <v>296</v>
      </c>
      <c r="E589" s="8" t="s">
        <v>53</v>
      </c>
      <c r="F589" s="62">
        <f>F590</f>
        <v>70</v>
      </c>
      <c r="G589" s="62">
        <f>G590</f>
        <v>70</v>
      </c>
      <c r="H589" s="70">
        <f t="shared" si="36"/>
        <v>100</v>
      </c>
    </row>
    <row r="590" spans="1:8" ht="15">
      <c r="A590" s="17" t="s">
        <v>157</v>
      </c>
      <c r="B590" s="44">
        <v>791</v>
      </c>
      <c r="C590" s="8" t="s">
        <v>34</v>
      </c>
      <c r="D590" s="8" t="s">
        <v>296</v>
      </c>
      <c r="E590" s="8" t="s">
        <v>158</v>
      </c>
      <c r="F590" s="62">
        <v>70</v>
      </c>
      <c r="G590" s="62">
        <v>70</v>
      </c>
      <c r="H590" s="70">
        <f t="shared" si="36"/>
        <v>100</v>
      </c>
    </row>
    <row r="591" spans="1:8" ht="15">
      <c r="A591" s="22" t="s">
        <v>235</v>
      </c>
      <c r="B591" s="44">
        <v>791</v>
      </c>
      <c r="C591" s="8" t="s">
        <v>34</v>
      </c>
      <c r="D591" s="8" t="s">
        <v>236</v>
      </c>
      <c r="E591" s="8" t="s">
        <v>53</v>
      </c>
      <c r="F591" s="62">
        <f>F592</f>
        <v>100</v>
      </c>
      <c r="G591" s="62">
        <f>G592</f>
        <v>100</v>
      </c>
      <c r="H591" s="70">
        <f t="shared" si="36"/>
        <v>100</v>
      </c>
    </row>
    <row r="592" spans="1:8" ht="42.75">
      <c r="A592" s="16" t="s">
        <v>497</v>
      </c>
      <c r="B592" s="44">
        <v>791</v>
      </c>
      <c r="C592" s="8" t="s">
        <v>34</v>
      </c>
      <c r="D592" s="8" t="s">
        <v>277</v>
      </c>
      <c r="E592" s="8" t="s">
        <v>53</v>
      </c>
      <c r="F592" s="62">
        <f>F593+F594</f>
        <v>100</v>
      </c>
      <c r="G592" s="62">
        <f>G593+G594</f>
        <v>100</v>
      </c>
      <c r="H592" s="70">
        <f t="shared" si="36"/>
        <v>100</v>
      </c>
    </row>
    <row r="593" spans="1:8" ht="60">
      <c r="A593" s="17" t="s">
        <v>294</v>
      </c>
      <c r="B593" s="44">
        <v>791</v>
      </c>
      <c r="C593" s="8" t="s">
        <v>34</v>
      </c>
      <c r="D593" s="8" t="s">
        <v>277</v>
      </c>
      <c r="E593" s="8" t="s">
        <v>158</v>
      </c>
      <c r="F593" s="62">
        <v>95</v>
      </c>
      <c r="G593" s="62">
        <v>95</v>
      </c>
      <c r="H593" s="70">
        <f t="shared" si="36"/>
        <v>100</v>
      </c>
    </row>
    <row r="594" spans="1:8" ht="60">
      <c r="A594" s="17" t="s">
        <v>494</v>
      </c>
      <c r="B594" s="44">
        <v>791</v>
      </c>
      <c r="C594" s="8" t="s">
        <v>34</v>
      </c>
      <c r="D594" s="8" t="s">
        <v>277</v>
      </c>
      <c r="E594" s="8" t="s">
        <v>158</v>
      </c>
      <c r="F594" s="62">
        <v>5</v>
      </c>
      <c r="G594" s="62">
        <v>5</v>
      </c>
      <c r="H594" s="70">
        <f t="shared" si="36"/>
        <v>100</v>
      </c>
    </row>
    <row r="595" spans="1:8" ht="15">
      <c r="A595" s="30" t="s">
        <v>233</v>
      </c>
      <c r="B595" s="44">
        <v>791</v>
      </c>
      <c r="C595" s="8" t="s">
        <v>34</v>
      </c>
      <c r="D595" s="8" t="s">
        <v>234</v>
      </c>
      <c r="E595" s="8" t="s">
        <v>53</v>
      </c>
      <c r="F595" s="62">
        <f>F596</f>
        <v>824</v>
      </c>
      <c r="G595" s="62">
        <f>G596</f>
        <v>824</v>
      </c>
      <c r="H595" s="70">
        <f t="shared" si="36"/>
        <v>100</v>
      </c>
    </row>
    <row r="596" spans="1:8" ht="28.5">
      <c r="A596" s="16" t="s">
        <v>418</v>
      </c>
      <c r="B596" s="44">
        <v>791</v>
      </c>
      <c r="C596" s="8" t="s">
        <v>34</v>
      </c>
      <c r="D596" s="8" t="s">
        <v>267</v>
      </c>
      <c r="E596" s="8" t="s">
        <v>53</v>
      </c>
      <c r="F596" s="62">
        <f>F597</f>
        <v>824</v>
      </c>
      <c r="G596" s="62">
        <f>G597</f>
        <v>824</v>
      </c>
      <c r="H596" s="70">
        <f t="shared" si="36"/>
        <v>100</v>
      </c>
    </row>
    <row r="597" spans="1:8" ht="15">
      <c r="A597" s="17" t="s">
        <v>157</v>
      </c>
      <c r="B597" s="44">
        <v>791</v>
      </c>
      <c r="C597" s="8" t="s">
        <v>34</v>
      </c>
      <c r="D597" s="8" t="s">
        <v>267</v>
      </c>
      <c r="E597" s="8" t="s">
        <v>158</v>
      </c>
      <c r="F597" s="62">
        <v>824</v>
      </c>
      <c r="G597" s="62">
        <v>824</v>
      </c>
      <c r="H597" s="70">
        <f t="shared" si="36"/>
        <v>100</v>
      </c>
    </row>
    <row r="598" spans="1:8" ht="15">
      <c r="A598" s="14" t="s">
        <v>35</v>
      </c>
      <c r="B598" s="44">
        <v>791</v>
      </c>
      <c r="C598" s="8" t="s">
        <v>36</v>
      </c>
      <c r="D598" s="8" t="s">
        <v>52</v>
      </c>
      <c r="E598" s="8" t="s">
        <v>53</v>
      </c>
      <c r="F598" s="62">
        <f>F599+F602</f>
        <v>2726.55</v>
      </c>
      <c r="G598" s="62">
        <f>G599+G602</f>
        <v>2723.18483</v>
      </c>
      <c r="H598" s="70">
        <f t="shared" si="36"/>
        <v>99.87657772643084</v>
      </c>
    </row>
    <row r="599" spans="1:8" ht="60">
      <c r="A599" s="15" t="s">
        <v>113</v>
      </c>
      <c r="B599" s="44">
        <v>791</v>
      </c>
      <c r="C599" s="8" t="s">
        <v>36</v>
      </c>
      <c r="D599" s="8" t="s">
        <v>114</v>
      </c>
      <c r="E599" s="8" t="s">
        <v>53</v>
      </c>
      <c r="F599" s="62">
        <f>F600</f>
        <v>1869.8</v>
      </c>
      <c r="G599" s="62">
        <f>G600</f>
        <v>1866.63483</v>
      </c>
      <c r="H599" s="70">
        <f t="shared" si="36"/>
        <v>99.83072146753663</v>
      </c>
    </row>
    <row r="600" spans="1:8" ht="15">
      <c r="A600" s="16" t="s">
        <v>84</v>
      </c>
      <c r="B600" s="44">
        <v>791</v>
      </c>
      <c r="C600" s="8" t="s">
        <v>36</v>
      </c>
      <c r="D600" s="8" t="s">
        <v>119</v>
      </c>
      <c r="E600" s="8" t="s">
        <v>53</v>
      </c>
      <c r="F600" s="62">
        <f>F601</f>
        <v>1869.8</v>
      </c>
      <c r="G600" s="62">
        <f>G601</f>
        <v>1866.63483</v>
      </c>
      <c r="H600" s="70">
        <f t="shared" si="36"/>
        <v>99.83072146753663</v>
      </c>
    </row>
    <row r="601" spans="1:8" ht="15">
      <c r="A601" s="17" t="s">
        <v>116</v>
      </c>
      <c r="B601" s="44">
        <v>791</v>
      </c>
      <c r="C601" s="8" t="s">
        <v>36</v>
      </c>
      <c r="D601" s="8" t="s">
        <v>119</v>
      </c>
      <c r="E601" s="8" t="s">
        <v>117</v>
      </c>
      <c r="F601" s="62">
        <f>1805+64.8</f>
        <v>1869.8</v>
      </c>
      <c r="G601" s="62">
        <v>1866.63483</v>
      </c>
      <c r="H601" s="70">
        <f t="shared" si="36"/>
        <v>99.83072146753663</v>
      </c>
    </row>
    <row r="602" spans="1:8" ht="60">
      <c r="A602" s="15" t="s">
        <v>102</v>
      </c>
      <c r="B602" s="44">
        <v>791</v>
      </c>
      <c r="C602" s="8" t="s">
        <v>36</v>
      </c>
      <c r="D602" s="8" t="s">
        <v>69</v>
      </c>
      <c r="E602" s="8" t="s">
        <v>53</v>
      </c>
      <c r="F602" s="62">
        <f>F603</f>
        <v>856.75</v>
      </c>
      <c r="G602" s="62">
        <f>G603</f>
        <v>856.55</v>
      </c>
      <c r="H602" s="70">
        <f t="shared" si="36"/>
        <v>99.97665596731835</v>
      </c>
    </row>
    <row r="603" spans="1:8" ht="28.5">
      <c r="A603" s="16" t="s">
        <v>64</v>
      </c>
      <c r="B603" s="44">
        <v>791</v>
      </c>
      <c r="C603" s="8" t="s">
        <v>36</v>
      </c>
      <c r="D603" s="8" t="s">
        <v>163</v>
      </c>
      <c r="E603" s="8" t="s">
        <v>53</v>
      </c>
      <c r="F603" s="62">
        <f>F604</f>
        <v>856.75</v>
      </c>
      <c r="G603" s="62">
        <f>G604</f>
        <v>856.55</v>
      </c>
      <c r="H603" s="70">
        <f t="shared" si="36"/>
        <v>99.97665596731835</v>
      </c>
    </row>
    <row r="604" spans="1:8" ht="15">
      <c r="A604" s="17" t="s">
        <v>156</v>
      </c>
      <c r="B604" s="44">
        <v>791</v>
      </c>
      <c r="C604" s="8" t="s">
        <v>36</v>
      </c>
      <c r="D604" s="8" t="s">
        <v>163</v>
      </c>
      <c r="E604" s="8" t="s">
        <v>128</v>
      </c>
      <c r="F604" s="62">
        <f>811+27.4+18.35</f>
        <v>856.75</v>
      </c>
      <c r="G604" s="62">
        <v>856.55</v>
      </c>
      <c r="H604" s="70">
        <f t="shared" si="36"/>
        <v>99.97665596731835</v>
      </c>
    </row>
    <row r="605" spans="1:8" ht="15">
      <c r="A605" s="47"/>
      <c r="B605" s="48"/>
      <c r="C605" s="49"/>
      <c r="D605" s="49"/>
      <c r="E605" s="49"/>
      <c r="F605" s="62"/>
      <c r="G605" s="62"/>
      <c r="H605" s="70"/>
    </row>
    <row r="606" spans="1:8" ht="28.5">
      <c r="A606" s="40" t="s">
        <v>399</v>
      </c>
      <c r="B606" s="41" t="s">
        <v>400</v>
      </c>
      <c r="C606" s="41" t="s">
        <v>382</v>
      </c>
      <c r="D606" s="41" t="s">
        <v>52</v>
      </c>
      <c r="E606" s="41" t="s">
        <v>53</v>
      </c>
      <c r="F606" s="66">
        <f>F607+F617</f>
        <v>8835.5</v>
      </c>
      <c r="G606" s="66">
        <f>G607+G617</f>
        <v>8410.21513</v>
      </c>
      <c r="H606" s="70">
        <f t="shared" si="36"/>
        <v>95.18663493859997</v>
      </c>
    </row>
    <row r="607" spans="1:8" ht="15">
      <c r="A607" s="9" t="s">
        <v>5</v>
      </c>
      <c r="B607" s="44">
        <v>792</v>
      </c>
      <c r="C607" s="13" t="s">
        <v>8</v>
      </c>
      <c r="D607" s="13" t="s">
        <v>52</v>
      </c>
      <c r="E607" s="13" t="s">
        <v>53</v>
      </c>
      <c r="F607" s="61">
        <f>F608+F612</f>
        <v>8823.7</v>
      </c>
      <c r="G607" s="61">
        <f>G608+G612</f>
        <v>8398.48388</v>
      </c>
      <c r="H607" s="70">
        <f t="shared" si="36"/>
        <v>95.18097714110858</v>
      </c>
    </row>
    <row r="608" spans="1:8" ht="45">
      <c r="A608" s="14" t="s">
        <v>122</v>
      </c>
      <c r="B608" s="44">
        <v>792</v>
      </c>
      <c r="C608" s="8" t="s">
        <v>89</v>
      </c>
      <c r="D608" s="8" t="s">
        <v>52</v>
      </c>
      <c r="E608" s="8" t="s">
        <v>53</v>
      </c>
      <c r="F608" s="62">
        <f>F609</f>
        <v>8400.7</v>
      </c>
      <c r="G608" s="62">
        <f>G609</f>
        <v>8398.48388</v>
      </c>
      <c r="H608" s="70">
        <f t="shared" si="36"/>
        <v>99.97361981739616</v>
      </c>
    </row>
    <row r="609" spans="1:8" ht="60">
      <c r="A609" s="15" t="s">
        <v>113</v>
      </c>
      <c r="B609" s="44">
        <v>792</v>
      </c>
      <c r="C609" s="8" t="s">
        <v>89</v>
      </c>
      <c r="D609" s="8" t="s">
        <v>114</v>
      </c>
      <c r="E609" s="8" t="s">
        <v>53</v>
      </c>
      <c r="F609" s="62">
        <f>SUM(F610)</f>
        <v>8400.7</v>
      </c>
      <c r="G609" s="62">
        <f>SUM(G610)</f>
        <v>8398.48388</v>
      </c>
      <c r="H609" s="70">
        <f t="shared" si="36"/>
        <v>99.97361981739616</v>
      </c>
    </row>
    <row r="610" spans="1:8" ht="15">
      <c r="A610" s="16" t="s">
        <v>84</v>
      </c>
      <c r="B610" s="44">
        <v>792</v>
      </c>
      <c r="C610" s="8" t="s">
        <v>89</v>
      </c>
      <c r="D610" s="8" t="s">
        <v>119</v>
      </c>
      <c r="E610" s="8" t="s">
        <v>53</v>
      </c>
      <c r="F610" s="62">
        <f>F611</f>
        <v>8400.7</v>
      </c>
      <c r="G610" s="62">
        <f>G611</f>
        <v>8398.48388</v>
      </c>
      <c r="H610" s="70">
        <f t="shared" si="36"/>
        <v>99.97361981739616</v>
      </c>
    </row>
    <row r="611" spans="1:8" ht="15">
      <c r="A611" s="17" t="s">
        <v>116</v>
      </c>
      <c r="B611" s="44">
        <v>792</v>
      </c>
      <c r="C611" s="8" t="s">
        <v>89</v>
      </c>
      <c r="D611" s="8" t="s">
        <v>119</v>
      </c>
      <c r="E611" s="8" t="s">
        <v>117</v>
      </c>
      <c r="F611" s="62">
        <f>8452.2+309.5-361</f>
        <v>8400.7</v>
      </c>
      <c r="G611" s="62">
        <v>8398.48388</v>
      </c>
      <c r="H611" s="70">
        <f t="shared" si="36"/>
        <v>99.97361981739616</v>
      </c>
    </row>
    <row r="612" spans="1:8" ht="15">
      <c r="A612" s="14" t="s">
        <v>6</v>
      </c>
      <c r="B612" s="44">
        <v>792</v>
      </c>
      <c r="C612" s="8" t="s">
        <v>325</v>
      </c>
      <c r="D612" s="8" t="s">
        <v>52</v>
      </c>
      <c r="E612" s="8" t="s">
        <v>53</v>
      </c>
      <c r="F612" s="62">
        <f>F613</f>
        <v>423</v>
      </c>
      <c r="G612" s="62">
        <f>G613</f>
        <v>0</v>
      </c>
      <c r="H612" s="70">
        <f t="shared" si="36"/>
        <v>0</v>
      </c>
    </row>
    <row r="613" spans="1:8" ht="15">
      <c r="A613" s="15" t="s">
        <v>6</v>
      </c>
      <c r="B613" s="44">
        <v>792</v>
      </c>
      <c r="C613" s="8" t="s">
        <v>325</v>
      </c>
      <c r="D613" s="8" t="s">
        <v>56</v>
      </c>
      <c r="E613" s="8" t="s">
        <v>53</v>
      </c>
      <c r="F613" s="62">
        <f>F615</f>
        <v>423</v>
      </c>
      <c r="G613" s="62">
        <f>G615</f>
        <v>0</v>
      </c>
      <c r="H613" s="70">
        <f t="shared" si="36"/>
        <v>0</v>
      </c>
    </row>
    <row r="614" spans="1:8" ht="15">
      <c r="A614" s="16" t="s">
        <v>123</v>
      </c>
      <c r="B614" s="44">
        <v>792</v>
      </c>
      <c r="C614" s="8" t="s">
        <v>325</v>
      </c>
      <c r="D614" s="8" t="s">
        <v>124</v>
      </c>
      <c r="E614" s="8" t="s">
        <v>53</v>
      </c>
      <c r="F614" s="62">
        <f>F615</f>
        <v>423</v>
      </c>
      <c r="G614" s="62">
        <f>G615</f>
        <v>0</v>
      </c>
      <c r="H614" s="70">
        <f t="shared" si="36"/>
        <v>0</v>
      </c>
    </row>
    <row r="615" spans="1:8" ht="28.5">
      <c r="A615" s="19" t="s">
        <v>364</v>
      </c>
      <c r="B615" s="44">
        <v>792</v>
      </c>
      <c r="C615" s="8" t="s">
        <v>325</v>
      </c>
      <c r="D615" s="8" t="s">
        <v>363</v>
      </c>
      <c r="E615" s="8" t="s">
        <v>53</v>
      </c>
      <c r="F615" s="62">
        <f>F616</f>
        <v>423</v>
      </c>
      <c r="G615" s="62">
        <f>G616</f>
        <v>0</v>
      </c>
      <c r="H615" s="70">
        <f t="shared" si="36"/>
        <v>0</v>
      </c>
    </row>
    <row r="616" spans="1:8" ht="15">
      <c r="A616" s="17" t="s">
        <v>125</v>
      </c>
      <c r="B616" s="44">
        <v>792</v>
      </c>
      <c r="C616" s="8" t="s">
        <v>325</v>
      </c>
      <c r="D616" s="8" t="s">
        <v>363</v>
      </c>
      <c r="E616" s="8" t="s">
        <v>126</v>
      </c>
      <c r="F616" s="62">
        <v>423</v>
      </c>
      <c r="G616" s="62">
        <v>0</v>
      </c>
      <c r="H616" s="70">
        <f t="shared" si="36"/>
        <v>0</v>
      </c>
    </row>
    <row r="617" spans="1:8" ht="28.5">
      <c r="A617" s="38" t="s">
        <v>253</v>
      </c>
      <c r="B617" s="44">
        <v>792</v>
      </c>
      <c r="C617" s="39" t="s">
        <v>316</v>
      </c>
      <c r="D617" s="39" t="s">
        <v>52</v>
      </c>
      <c r="E617" s="39" t="s">
        <v>53</v>
      </c>
      <c r="F617" s="66">
        <f aca="true" t="shared" si="37" ref="F617:G620">F618</f>
        <v>11.8</v>
      </c>
      <c r="G617" s="66">
        <f t="shared" si="37"/>
        <v>11.73125</v>
      </c>
      <c r="H617" s="70">
        <f t="shared" si="36"/>
        <v>99.41737288135593</v>
      </c>
    </row>
    <row r="618" spans="1:8" ht="30">
      <c r="A618" s="32" t="s">
        <v>318</v>
      </c>
      <c r="B618" s="44">
        <v>792</v>
      </c>
      <c r="C618" s="8" t="s">
        <v>317</v>
      </c>
      <c r="D618" s="8" t="s">
        <v>52</v>
      </c>
      <c r="E618" s="8" t="s">
        <v>53</v>
      </c>
      <c r="F618" s="62">
        <f t="shared" si="37"/>
        <v>11.8</v>
      </c>
      <c r="G618" s="62">
        <f t="shared" si="37"/>
        <v>11.73125</v>
      </c>
      <c r="H618" s="70">
        <f t="shared" si="36"/>
        <v>99.41737288135593</v>
      </c>
    </row>
    <row r="619" spans="1:8" ht="15">
      <c r="A619" s="30" t="s">
        <v>254</v>
      </c>
      <c r="B619" s="44">
        <v>792</v>
      </c>
      <c r="C619" s="8" t="s">
        <v>317</v>
      </c>
      <c r="D619" s="8" t="s">
        <v>255</v>
      </c>
      <c r="E619" s="8" t="s">
        <v>53</v>
      </c>
      <c r="F619" s="62">
        <f t="shared" si="37"/>
        <v>11.8</v>
      </c>
      <c r="G619" s="62">
        <f t="shared" si="37"/>
        <v>11.73125</v>
      </c>
      <c r="H619" s="70">
        <f t="shared" si="36"/>
        <v>99.41737288135593</v>
      </c>
    </row>
    <row r="620" spans="1:8" ht="15">
      <c r="A620" s="16" t="s">
        <v>256</v>
      </c>
      <c r="B620" s="44">
        <v>792</v>
      </c>
      <c r="C620" s="8" t="s">
        <v>317</v>
      </c>
      <c r="D620" s="8" t="s">
        <v>257</v>
      </c>
      <c r="E620" s="8" t="s">
        <v>53</v>
      </c>
      <c r="F620" s="62">
        <f t="shared" si="37"/>
        <v>11.8</v>
      </c>
      <c r="G620" s="62">
        <f t="shared" si="37"/>
        <v>11.73125</v>
      </c>
      <c r="H620" s="70">
        <f t="shared" si="36"/>
        <v>99.41737288135593</v>
      </c>
    </row>
    <row r="621" spans="1:8" ht="15">
      <c r="A621" s="17" t="s">
        <v>125</v>
      </c>
      <c r="B621" s="44">
        <v>792</v>
      </c>
      <c r="C621" s="8" t="s">
        <v>317</v>
      </c>
      <c r="D621" s="8" t="s">
        <v>257</v>
      </c>
      <c r="E621" s="8" t="s">
        <v>126</v>
      </c>
      <c r="F621" s="62">
        <v>11.8</v>
      </c>
      <c r="G621" s="62">
        <v>11.73125</v>
      </c>
      <c r="H621" s="70">
        <f t="shared" si="36"/>
        <v>99.41737288135593</v>
      </c>
    </row>
    <row r="622" spans="1:8" ht="15">
      <c r="A622" s="47"/>
      <c r="B622" s="48"/>
      <c r="C622" s="49"/>
      <c r="D622" s="49"/>
      <c r="E622" s="49"/>
      <c r="F622" s="62"/>
      <c r="G622" s="62"/>
      <c r="H622" s="70"/>
    </row>
    <row r="623" spans="1:8" ht="25.5">
      <c r="A623" s="51" t="s">
        <v>401</v>
      </c>
      <c r="B623" s="41" t="s">
        <v>53</v>
      </c>
      <c r="C623" s="41" t="s">
        <v>382</v>
      </c>
      <c r="D623" s="41" t="s">
        <v>52</v>
      </c>
      <c r="E623" s="41" t="s">
        <v>53</v>
      </c>
      <c r="F623" s="66">
        <f>F11+F161+F174+F301+F383+F428+F450+F476+F578+F606+F152</f>
        <v>1592848.55143</v>
      </c>
      <c r="G623" s="66">
        <f>G11+G161+G174+G301+G383+G428+G450+G476+G578+G606+G152</f>
        <v>1542530.0016900003</v>
      </c>
      <c r="H623" s="70">
        <f t="shared" si="36"/>
        <v>96.84097086977756</v>
      </c>
    </row>
    <row r="624" spans="1:7" ht="15">
      <c r="A624" s="3"/>
      <c r="B624" s="45"/>
      <c r="C624" s="1"/>
      <c r="D624" s="1"/>
      <c r="E624" s="1"/>
      <c r="F624" s="67"/>
      <c r="G624" s="67"/>
    </row>
    <row r="625" spans="1:7" ht="15">
      <c r="A625" s="3"/>
      <c r="B625" s="45"/>
      <c r="C625" s="1"/>
      <c r="D625" s="1"/>
      <c r="E625" s="1"/>
      <c r="F625" s="67"/>
      <c r="G625" s="67"/>
    </row>
    <row r="626" spans="1:6" ht="15">
      <c r="A626" s="3"/>
      <c r="B626" s="45"/>
      <c r="C626" s="1"/>
      <c r="D626" s="1"/>
      <c r="E626" s="1"/>
      <c r="F626" s="67"/>
    </row>
    <row r="627" spans="1:6" ht="15">
      <c r="A627" s="3"/>
      <c r="B627" s="45"/>
      <c r="C627" s="1"/>
      <c r="D627" s="1"/>
      <c r="E627" s="1"/>
      <c r="F627" s="67"/>
    </row>
    <row r="628" spans="1:6" ht="15">
      <c r="A628" s="3"/>
      <c r="B628" s="45"/>
      <c r="C628" s="1"/>
      <c r="D628" s="1"/>
      <c r="E628" s="1"/>
      <c r="F628" s="67"/>
    </row>
    <row r="629" spans="1:6" ht="15">
      <c r="A629" s="3"/>
      <c r="B629" s="45"/>
      <c r="C629" s="1"/>
      <c r="D629" s="1"/>
      <c r="E629" s="1"/>
      <c r="F629" s="67"/>
    </row>
    <row r="630" spans="1:6" ht="15">
      <c r="A630" s="3"/>
      <c r="B630" s="45"/>
      <c r="C630" s="1"/>
      <c r="D630" s="1"/>
      <c r="E630" s="1"/>
      <c r="F630" s="67"/>
    </row>
    <row r="631" spans="1:6" ht="15">
      <c r="A631" s="3"/>
      <c r="B631" s="45"/>
      <c r="C631" s="1"/>
      <c r="D631" s="1"/>
      <c r="E631" s="1"/>
      <c r="F631" s="67"/>
    </row>
    <row r="632" spans="1:6" ht="15">
      <c r="A632" s="3"/>
      <c r="B632" s="45"/>
      <c r="C632" s="1"/>
      <c r="D632" s="1"/>
      <c r="E632" s="1"/>
      <c r="F632" s="67"/>
    </row>
    <row r="633" spans="1:6" ht="15">
      <c r="A633" s="3"/>
      <c r="B633" s="45"/>
      <c r="C633" s="1"/>
      <c r="D633" s="1"/>
      <c r="E633" s="1"/>
      <c r="F633" s="67"/>
    </row>
    <row r="634" spans="1:6" ht="15">
      <c r="A634" s="3"/>
      <c r="B634" s="45"/>
      <c r="C634" s="1"/>
      <c r="D634" s="1"/>
      <c r="E634" s="1"/>
      <c r="F634" s="67"/>
    </row>
    <row r="635" spans="1:6" ht="15">
      <c r="A635" s="3"/>
      <c r="B635" s="45"/>
      <c r="C635" s="1"/>
      <c r="D635" s="1"/>
      <c r="E635" s="1"/>
      <c r="F635" s="67"/>
    </row>
    <row r="636" spans="1:6" ht="15">
      <c r="A636" s="3"/>
      <c r="B636" s="45"/>
      <c r="C636" s="1"/>
      <c r="D636" s="1"/>
      <c r="E636" s="1"/>
      <c r="F636" s="67"/>
    </row>
    <row r="637" spans="1:6" ht="15">
      <c r="A637" s="3"/>
      <c r="B637" s="45"/>
      <c r="C637" s="1"/>
      <c r="D637" s="1"/>
      <c r="E637" s="1"/>
      <c r="F637" s="67"/>
    </row>
    <row r="638" spans="1:6" ht="15">
      <c r="A638" s="3"/>
      <c r="B638" s="45"/>
      <c r="C638" s="1"/>
      <c r="D638" s="1"/>
      <c r="E638" s="1"/>
      <c r="F638" s="67"/>
    </row>
    <row r="639" spans="1:6" ht="15">
      <c r="A639" s="3"/>
      <c r="B639" s="45"/>
      <c r="C639" s="1"/>
      <c r="D639" s="1"/>
      <c r="E639" s="1"/>
      <c r="F639" s="67"/>
    </row>
    <row r="640" spans="1:6" ht="15">
      <c r="A640" s="3"/>
      <c r="B640" s="45"/>
      <c r="C640" s="1"/>
      <c r="D640" s="1"/>
      <c r="E640" s="1"/>
      <c r="F640" s="67"/>
    </row>
    <row r="641" spans="1:6" ht="15">
      <c r="A641" s="3"/>
      <c r="B641" s="45"/>
      <c r="C641" s="1"/>
      <c r="D641" s="1"/>
      <c r="E641" s="1"/>
      <c r="F641" s="67"/>
    </row>
    <row r="642" spans="1:6" ht="15">
      <c r="A642" s="3"/>
      <c r="B642" s="45"/>
      <c r="C642" s="1"/>
      <c r="D642" s="1"/>
      <c r="E642" s="1"/>
      <c r="F642" s="67"/>
    </row>
    <row r="643" spans="1:6" ht="15">
      <c r="A643" s="3"/>
      <c r="B643" s="45"/>
      <c r="C643" s="1"/>
      <c r="D643" s="1"/>
      <c r="E643" s="1"/>
      <c r="F643" s="67"/>
    </row>
    <row r="644" spans="1:6" ht="15">
      <c r="A644" s="3"/>
      <c r="B644" s="45"/>
      <c r="C644" s="1"/>
      <c r="D644" s="1"/>
      <c r="E644" s="1"/>
      <c r="F644" s="67"/>
    </row>
    <row r="645" spans="1:6" ht="15">
      <c r="A645" s="3"/>
      <c r="B645" s="45"/>
      <c r="C645" s="1"/>
      <c r="D645" s="1"/>
      <c r="E645" s="1"/>
      <c r="F645" s="67"/>
    </row>
    <row r="646" spans="1:6" ht="15">
      <c r="A646" s="3"/>
      <c r="B646" s="45"/>
      <c r="C646" s="1"/>
      <c r="D646" s="1"/>
      <c r="E646" s="1"/>
      <c r="F646" s="67"/>
    </row>
    <row r="647" spans="1:6" ht="15">
      <c r="A647" s="3"/>
      <c r="B647" s="45"/>
      <c r="C647" s="1"/>
      <c r="D647" s="1"/>
      <c r="E647" s="1"/>
      <c r="F647" s="67"/>
    </row>
    <row r="648" spans="1:6" ht="15">
      <c r="A648" s="3"/>
      <c r="B648" s="45"/>
      <c r="C648" s="1"/>
      <c r="D648" s="1"/>
      <c r="E648" s="1"/>
      <c r="F648" s="67"/>
    </row>
    <row r="649" spans="1:6" ht="15">
      <c r="A649" s="3"/>
      <c r="B649" s="45"/>
      <c r="C649" s="1"/>
      <c r="D649" s="1"/>
      <c r="E649" s="1"/>
      <c r="F649" s="67"/>
    </row>
    <row r="650" spans="1:6" ht="15">
      <c r="A650" s="3"/>
      <c r="B650" s="45"/>
      <c r="C650" s="1"/>
      <c r="D650" s="1"/>
      <c r="E650" s="1"/>
      <c r="F650" s="67"/>
    </row>
    <row r="651" spans="1:6" ht="15">
      <c r="A651" s="3"/>
      <c r="B651" s="45"/>
      <c r="C651" s="1"/>
      <c r="D651" s="1"/>
      <c r="E651" s="1"/>
      <c r="F651" s="67"/>
    </row>
    <row r="652" spans="1:6" ht="15">
      <c r="A652" s="3"/>
      <c r="B652" s="45"/>
      <c r="C652" s="1"/>
      <c r="D652" s="1"/>
      <c r="E652" s="1"/>
      <c r="F652" s="67"/>
    </row>
    <row r="653" spans="1:6" ht="15">
      <c r="A653" s="3"/>
      <c r="B653" s="45"/>
      <c r="C653" s="1"/>
      <c r="D653" s="1"/>
      <c r="E653" s="1"/>
      <c r="F653" s="67"/>
    </row>
    <row r="654" spans="1:6" ht="15">
      <c r="A654" s="3"/>
      <c r="B654" s="45"/>
      <c r="C654" s="1"/>
      <c r="D654" s="1"/>
      <c r="E654" s="1"/>
      <c r="F654" s="67"/>
    </row>
    <row r="655" spans="1:6" ht="15">
      <c r="A655" s="3"/>
      <c r="B655" s="45"/>
      <c r="C655" s="1"/>
      <c r="D655" s="1"/>
      <c r="E655" s="1"/>
      <c r="F655" s="67"/>
    </row>
    <row r="656" spans="1:6" ht="15">
      <c r="A656" s="3"/>
      <c r="B656" s="45"/>
      <c r="C656" s="1"/>
      <c r="D656" s="1"/>
      <c r="E656" s="1"/>
      <c r="F656" s="67"/>
    </row>
    <row r="657" spans="1:6" ht="15">
      <c r="A657" s="3"/>
      <c r="B657" s="45"/>
      <c r="C657" s="1"/>
      <c r="D657" s="1"/>
      <c r="E657" s="1"/>
      <c r="F657" s="67"/>
    </row>
    <row r="658" spans="1:6" ht="15">
      <c r="A658" s="3"/>
      <c r="B658" s="45"/>
      <c r="C658" s="1"/>
      <c r="D658" s="1"/>
      <c r="E658" s="1"/>
      <c r="F658" s="67"/>
    </row>
    <row r="659" spans="1:6" ht="15">
      <c r="A659" s="3"/>
      <c r="B659" s="45"/>
      <c r="C659" s="1"/>
      <c r="D659" s="1"/>
      <c r="E659" s="1"/>
      <c r="F659" s="67"/>
    </row>
    <row r="660" spans="1:6" ht="15">
      <c r="A660" s="3"/>
      <c r="B660" s="45"/>
      <c r="C660" s="1"/>
      <c r="D660" s="1"/>
      <c r="E660" s="1"/>
      <c r="F660" s="67"/>
    </row>
    <row r="661" spans="1:6" ht="15">
      <c r="A661" s="3"/>
      <c r="B661" s="45"/>
      <c r="C661" s="1"/>
      <c r="D661" s="1"/>
      <c r="E661" s="1"/>
      <c r="F661" s="67"/>
    </row>
    <row r="662" spans="1:6" ht="15">
      <c r="A662" s="3"/>
      <c r="B662" s="45"/>
      <c r="C662" s="1"/>
      <c r="D662" s="1"/>
      <c r="E662" s="1"/>
      <c r="F662" s="67"/>
    </row>
    <row r="663" spans="1:6" ht="15">
      <c r="A663" s="3"/>
      <c r="B663" s="45"/>
      <c r="C663" s="1"/>
      <c r="D663" s="1"/>
      <c r="E663" s="1"/>
      <c r="F663" s="67"/>
    </row>
    <row r="664" spans="1:6" ht="15">
      <c r="A664" s="3"/>
      <c r="B664" s="45"/>
      <c r="C664" s="1"/>
      <c r="D664" s="1"/>
      <c r="E664" s="1"/>
      <c r="F664" s="67"/>
    </row>
    <row r="665" spans="1:6" ht="15">
      <c r="A665" s="3"/>
      <c r="B665" s="45"/>
      <c r="C665" s="1"/>
      <c r="D665" s="1"/>
      <c r="E665" s="1"/>
      <c r="F665" s="67"/>
    </row>
    <row r="666" spans="1:6" ht="15">
      <c r="A666" s="3"/>
      <c r="B666" s="45"/>
      <c r="C666" s="1"/>
      <c r="D666" s="1"/>
      <c r="E666" s="1"/>
      <c r="F666" s="67"/>
    </row>
    <row r="667" spans="1:6" ht="15">
      <c r="A667" s="3"/>
      <c r="B667" s="45"/>
      <c r="C667" s="1"/>
      <c r="D667" s="1"/>
      <c r="E667" s="1"/>
      <c r="F667" s="67"/>
    </row>
    <row r="668" spans="1:6" ht="15">
      <c r="A668" s="3"/>
      <c r="B668" s="45"/>
      <c r="C668" s="1"/>
      <c r="D668" s="1"/>
      <c r="E668" s="1"/>
      <c r="F668" s="67"/>
    </row>
    <row r="669" spans="1:6" ht="15">
      <c r="A669" s="3"/>
      <c r="B669" s="45"/>
      <c r="C669" s="1"/>
      <c r="D669" s="1"/>
      <c r="E669" s="1"/>
      <c r="F669" s="67"/>
    </row>
    <row r="670" spans="1:6" ht="15">
      <c r="A670" s="3"/>
      <c r="B670" s="45"/>
      <c r="C670" s="1"/>
      <c r="D670" s="1"/>
      <c r="E670" s="1"/>
      <c r="F670" s="67"/>
    </row>
    <row r="671" spans="1:6" ht="15">
      <c r="A671" s="3"/>
      <c r="B671" s="45"/>
      <c r="C671" s="1"/>
      <c r="D671" s="1"/>
      <c r="E671" s="1"/>
      <c r="F671" s="67"/>
    </row>
    <row r="672" spans="1:6" ht="15">
      <c r="A672" s="3"/>
      <c r="B672" s="45"/>
      <c r="C672" s="1"/>
      <c r="D672" s="1"/>
      <c r="E672" s="1"/>
      <c r="F672" s="67"/>
    </row>
    <row r="673" spans="1:6" ht="15">
      <c r="A673" s="3"/>
      <c r="B673" s="45"/>
      <c r="C673" s="1"/>
      <c r="D673" s="1"/>
      <c r="E673" s="1"/>
      <c r="F673" s="67"/>
    </row>
    <row r="674" spans="1:6" ht="15">
      <c r="A674" s="3"/>
      <c r="B674" s="45"/>
      <c r="C674" s="1"/>
      <c r="D674" s="1"/>
      <c r="E674" s="1"/>
      <c r="F674" s="67"/>
    </row>
    <row r="675" spans="1:6" ht="15">
      <c r="A675" s="3"/>
      <c r="B675" s="45"/>
      <c r="C675" s="1"/>
      <c r="D675" s="1"/>
      <c r="E675" s="1"/>
      <c r="F675" s="67"/>
    </row>
    <row r="676" spans="1:6" ht="15">
      <c r="A676" s="3"/>
      <c r="B676" s="45"/>
      <c r="C676" s="1"/>
      <c r="D676" s="1"/>
      <c r="E676" s="1"/>
      <c r="F676" s="67"/>
    </row>
    <row r="677" spans="1:6" ht="15">
      <c r="A677" s="3"/>
      <c r="B677" s="45"/>
      <c r="C677" s="1"/>
      <c r="D677" s="1"/>
      <c r="E677" s="1"/>
      <c r="F677" s="67"/>
    </row>
    <row r="678" spans="1:6" ht="15">
      <c r="A678" s="3"/>
      <c r="B678" s="45"/>
      <c r="C678" s="1"/>
      <c r="D678" s="1"/>
      <c r="E678" s="1"/>
      <c r="F678" s="67"/>
    </row>
    <row r="679" spans="1:6" ht="15">
      <c r="A679" s="3"/>
      <c r="B679" s="45"/>
      <c r="C679" s="1"/>
      <c r="D679" s="1"/>
      <c r="E679" s="1"/>
      <c r="F679" s="67"/>
    </row>
    <row r="680" spans="1:6" ht="15">
      <c r="A680" s="3"/>
      <c r="B680" s="45"/>
      <c r="C680" s="1"/>
      <c r="D680" s="1"/>
      <c r="E680" s="1"/>
      <c r="F680" s="67"/>
    </row>
    <row r="681" spans="1:6" ht="15">
      <c r="A681" s="3"/>
      <c r="B681" s="45"/>
      <c r="C681" s="1"/>
      <c r="D681" s="1"/>
      <c r="E681" s="1"/>
      <c r="F681" s="67"/>
    </row>
    <row r="682" spans="1:6" ht="15">
      <c r="A682" s="3"/>
      <c r="B682" s="45"/>
      <c r="C682" s="1"/>
      <c r="D682" s="1"/>
      <c r="E682" s="1"/>
      <c r="F682" s="67"/>
    </row>
    <row r="683" spans="1:6" ht="15">
      <c r="A683" s="3"/>
      <c r="B683" s="45"/>
      <c r="C683" s="1"/>
      <c r="D683" s="1"/>
      <c r="E683" s="1"/>
      <c r="F683" s="67"/>
    </row>
    <row r="684" spans="1:6" ht="15">
      <c r="A684" s="3"/>
      <c r="B684" s="45"/>
      <c r="C684" s="1"/>
      <c r="D684" s="1"/>
      <c r="E684" s="1"/>
      <c r="F684" s="67"/>
    </row>
    <row r="685" spans="1:6" ht="15">
      <c r="A685" s="3"/>
      <c r="B685" s="45"/>
      <c r="C685" s="1"/>
      <c r="D685" s="1"/>
      <c r="E685" s="1"/>
      <c r="F685" s="67"/>
    </row>
    <row r="686" spans="1:6" ht="15">
      <c r="A686" s="3"/>
      <c r="B686" s="45"/>
      <c r="C686" s="1"/>
      <c r="D686" s="1"/>
      <c r="E686" s="1"/>
      <c r="F686" s="67"/>
    </row>
    <row r="687" spans="1:6" ht="15">
      <c r="A687" s="3"/>
      <c r="B687" s="45"/>
      <c r="C687" s="1"/>
      <c r="D687" s="1"/>
      <c r="E687" s="1"/>
      <c r="F687" s="67"/>
    </row>
    <row r="688" spans="1:6" ht="15">
      <c r="A688" s="3"/>
      <c r="B688" s="45"/>
      <c r="C688" s="1"/>
      <c r="D688" s="1"/>
      <c r="E688" s="1"/>
      <c r="F688" s="67"/>
    </row>
    <row r="689" spans="1:6" ht="15">
      <c r="A689" s="3"/>
      <c r="B689" s="45"/>
      <c r="C689" s="1"/>
      <c r="D689" s="1"/>
      <c r="E689" s="1"/>
      <c r="F689" s="67"/>
    </row>
    <row r="690" spans="1:6" ht="15">
      <c r="A690" s="3"/>
      <c r="B690" s="45"/>
      <c r="C690" s="1"/>
      <c r="D690" s="1"/>
      <c r="E690" s="1"/>
      <c r="F690" s="67"/>
    </row>
    <row r="691" spans="1:6" ht="15">
      <c r="A691" s="3"/>
      <c r="B691" s="45"/>
      <c r="C691" s="1"/>
      <c r="D691" s="1"/>
      <c r="E691" s="1"/>
      <c r="F691" s="67"/>
    </row>
    <row r="692" spans="1:6" ht="15">
      <c r="A692" s="3"/>
      <c r="B692" s="45"/>
      <c r="C692" s="1"/>
      <c r="D692" s="1"/>
      <c r="E692" s="1"/>
      <c r="F692" s="67"/>
    </row>
    <row r="693" spans="1:6" ht="15">
      <c r="A693" s="3"/>
      <c r="B693" s="45"/>
      <c r="C693" s="1"/>
      <c r="D693" s="1"/>
      <c r="E693" s="1"/>
      <c r="F693" s="67"/>
    </row>
    <row r="694" spans="1:6" ht="15">
      <c r="A694" s="3"/>
      <c r="B694" s="45"/>
      <c r="C694" s="1"/>
      <c r="D694" s="1"/>
      <c r="E694" s="1"/>
      <c r="F694" s="67"/>
    </row>
    <row r="695" spans="1:6" ht="15">
      <c r="A695" s="3"/>
      <c r="B695" s="45"/>
      <c r="C695" s="1"/>
      <c r="D695" s="1"/>
      <c r="E695" s="1"/>
      <c r="F695" s="67"/>
    </row>
    <row r="696" spans="1:6" ht="15">
      <c r="A696" s="3"/>
      <c r="B696" s="45"/>
      <c r="C696" s="1"/>
      <c r="D696" s="1"/>
      <c r="E696" s="1"/>
      <c r="F696" s="67"/>
    </row>
    <row r="697" spans="1:6" ht="15">
      <c r="A697" s="3"/>
      <c r="B697" s="45"/>
      <c r="C697" s="1"/>
      <c r="D697" s="1"/>
      <c r="E697" s="1"/>
      <c r="F697" s="67"/>
    </row>
    <row r="698" spans="1:6" ht="15">
      <c r="A698" s="3"/>
      <c r="B698" s="45"/>
      <c r="C698" s="1"/>
      <c r="D698" s="1"/>
      <c r="E698" s="1"/>
      <c r="F698" s="67"/>
    </row>
    <row r="699" spans="1:6" ht="15">
      <c r="A699" s="3"/>
      <c r="B699" s="45"/>
      <c r="C699" s="1"/>
      <c r="D699" s="1"/>
      <c r="E699" s="1"/>
      <c r="F699" s="67"/>
    </row>
    <row r="700" spans="1:6" ht="15">
      <c r="A700" s="3"/>
      <c r="B700" s="45"/>
      <c r="C700" s="1"/>
      <c r="D700" s="1"/>
      <c r="E700" s="1"/>
      <c r="F700" s="67"/>
    </row>
    <row r="701" spans="1:6" ht="15">
      <c r="A701" s="3"/>
      <c r="B701" s="45"/>
      <c r="C701" s="1"/>
      <c r="D701" s="1"/>
      <c r="E701" s="1"/>
      <c r="F701" s="67"/>
    </row>
    <row r="702" spans="1:6" ht="15">
      <c r="A702" s="3"/>
      <c r="B702" s="45"/>
      <c r="C702" s="1"/>
      <c r="D702" s="1"/>
      <c r="E702" s="1"/>
      <c r="F702" s="67"/>
    </row>
    <row r="703" spans="1:6" ht="15">
      <c r="A703" s="3"/>
      <c r="B703" s="45"/>
      <c r="C703" s="1"/>
      <c r="D703" s="1"/>
      <c r="E703" s="1"/>
      <c r="F703" s="67"/>
    </row>
    <row r="704" spans="1:6" ht="15">
      <c r="A704" s="3"/>
      <c r="B704" s="45"/>
      <c r="C704" s="1"/>
      <c r="D704" s="1"/>
      <c r="E704" s="1"/>
      <c r="F704" s="67"/>
    </row>
    <row r="705" spans="1:6" ht="15">
      <c r="A705" s="3"/>
      <c r="B705" s="45"/>
      <c r="C705" s="1"/>
      <c r="D705" s="1"/>
      <c r="E705" s="1"/>
      <c r="F705" s="67"/>
    </row>
    <row r="706" spans="1:6" ht="15">
      <c r="A706" s="3"/>
      <c r="B706" s="45"/>
      <c r="C706" s="1"/>
      <c r="D706" s="1"/>
      <c r="E706" s="1"/>
      <c r="F706" s="67"/>
    </row>
    <row r="707" spans="1:6" ht="15">
      <c r="A707" s="3"/>
      <c r="B707" s="45"/>
      <c r="C707" s="1"/>
      <c r="D707" s="1"/>
      <c r="E707" s="1"/>
      <c r="F707" s="67"/>
    </row>
    <row r="708" spans="1:6" ht="15">
      <c r="A708" s="3"/>
      <c r="B708" s="45"/>
      <c r="C708" s="1"/>
      <c r="D708" s="1"/>
      <c r="E708" s="1"/>
      <c r="F708" s="67"/>
    </row>
    <row r="709" spans="1:6" ht="15">
      <c r="A709" s="3"/>
      <c r="B709" s="45"/>
      <c r="C709" s="1"/>
      <c r="D709" s="1"/>
      <c r="E709" s="1"/>
      <c r="F709" s="67"/>
    </row>
    <row r="710" spans="1:6" ht="15">
      <c r="A710" s="3"/>
      <c r="B710" s="45"/>
      <c r="C710" s="1"/>
      <c r="D710" s="1"/>
      <c r="E710" s="1"/>
      <c r="F710" s="67"/>
    </row>
    <row r="711" spans="1:6" ht="15">
      <c r="A711" s="3"/>
      <c r="B711" s="45"/>
      <c r="C711" s="1"/>
      <c r="D711" s="1"/>
      <c r="E711" s="1"/>
      <c r="F711" s="67"/>
    </row>
    <row r="712" spans="1:6" ht="15">
      <c r="A712" s="3"/>
      <c r="B712" s="45"/>
      <c r="C712" s="1"/>
      <c r="D712" s="1"/>
      <c r="E712" s="1"/>
      <c r="F712" s="67"/>
    </row>
    <row r="713" spans="1:6" ht="15">
      <c r="A713" s="3"/>
      <c r="B713" s="45"/>
      <c r="C713" s="1"/>
      <c r="D713" s="1"/>
      <c r="E713" s="1"/>
      <c r="F713" s="67"/>
    </row>
    <row r="714" spans="1:6" ht="15">
      <c r="A714" s="3"/>
      <c r="B714" s="45"/>
      <c r="C714" s="1"/>
      <c r="D714" s="1"/>
      <c r="E714" s="1"/>
      <c r="F714" s="67"/>
    </row>
    <row r="715" spans="1:6" ht="15">
      <c r="A715" s="3"/>
      <c r="B715" s="45"/>
      <c r="C715" s="1"/>
      <c r="D715" s="1"/>
      <c r="E715" s="1"/>
      <c r="F715" s="67"/>
    </row>
    <row r="716" spans="1:6" ht="15">
      <c r="A716" s="3"/>
      <c r="B716" s="45"/>
      <c r="C716" s="1"/>
      <c r="D716" s="1"/>
      <c r="E716" s="1"/>
      <c r="F716" s="67"/>
    </row>
    <row r="717" spans="1:6" ht="15">
      <c r="A717" s="3"/>
      <c r="B717" s="45"/>
      <c r="C717" s="1"/>
      <c r="D717" s="1"/>
      <c r="E717" s="1"/>
      <c r="F717" s="67"/>
    </row>
    <row r="718" spans="1:6" ht="15">
      <c r="A718" s="3"/>
      <c r="B718" s="45"/>
      <c r="C718" s="1"/>
      <c r="D718" s="1"/>
      <c r="E718" s="1"/>
      <c r="F718" s="67"/>
    </row>
    <row r="719" spans="1:6" ht="15">
      <c r="A719" s="3"/>
      <c r="B719" s="45"/>
      <c r="C719" s="1"/>
      <c r="D719" s="1"/>
      <c r="E719" s="1"/>
      <c r="F719" s="67"/>
    </row>
    <row r="720" spans="1:6" ht="15">
      <c r="A720" s="3"/>
      <c r="B720" s="45"/>
      <c r="C720" s="1"/>
      <c r="D720" s="1"/>
      <c r="E720" s="1"/>
      <c r="F720" s="67"/>
    </row>
    <row r="721" spans="1:6" ht="15">
      <c r="A721" s="3"/>
      <c r="B721" s="45"/>
      <c r="C721" s="1"/>
      <c r="D721" s="1"/>
      <c r="E721" s="1"/>
      <c r="F721" s="67"/>
    </row>
    <row r="722" spans="1:6" ht="15">
      <c r="A722" s="3"/>
      <c r="B722" s="45"/>
      <c r="C722" s="1"/>
      <c r="D722" s="1"/>
      <c r="E722" s="1"/>
      <c r="F722" s="67"/>
    </row>
    <row r="723" spans="1:6" ht="15">
      <c r="A723" s="3"/>
      <c r="B723" s="45"/>
      <c r="C723" s="1"/>
      <c r="D723" s="1"/>
      <c r="E723" s="1"/>
      <c r="F723" s="67"/>
    </row>
    <row r="724" spans="1:6" ht="15">
      <c r="A724" s="3"/>
      <c r="B724" s="45"/>
      <c r="C724" s="1"/>
      <c r="D724" s="1"/>
      <c r="E724" s="1"/>
      <c r="F724" s="67"/>
    </row>
    <row r="725" spans="1:6" ht="15">
      <c r="A725" s="3"/>
      <c r="B725" s="45"/>
      <c r="C725" s="1"/>
      <c r="D725" s="1"/>
      <c r="E725" s="1"/>
      <c r="F725" s="67"/>
    </row>
    <row r="726" spans="1:6" ht="15">
      <c r="A726" s="3"/>
      <c r="B726" s="45"/>
      <c r="C726" s="1"/>
      <c r="D726" s="1"/>
      <c r="E726" s="1"/>
      <c r="F726" s="67"/>
    </row>
    <row r="727" spans="1:6" ht="15">
      <c r="A727" s="3"/>
      <c r="B727" s="45"/>
      <c r="C727" s="1"/>
      <c r="D727" s="1"/>
      <c r="E727" s="1"/>
      <c r="F727" s="67"/>
    </row>
    <row r="728" spans="1:6" ht="15">
      <c r="A728" s="3"/>
      <c r="B728" s="45"/>
      <c r="C728" s="1"/>
      <c r="D728" s="1"/>
      <c r="E728" s="1"/>
      <c r="F728" s="67"/>
    </row>
    <row r="729" spans="1:6" ht="15">
      <c r="A729" s="3"/>
      <c r="B729" s="45"/>
      <c r="C729" s="1"/>
      <c r="D729" s="1"/>
      <c r="E729" s="1"/>
      <c r="F729" s="67"/>
    </row>
    <row r="730" spans="1:6" ht="15">
      <c r="A730" s="3"/>
      <c r="B730" s="45"/>
      <c r="C730" s="1"/>
      <c r="D730" s="1"/>
      <c r="E730" s="1"/>
      <c r="F730" s="67"/>
    </row>
    <row r="731" spans="1:6" ht="15">
      <c r="A731" s="3"/>
      <c r="B731" s="45"/>
      <c r="C731" s="1"/>
      <c r="D731" s="1"/>
      <c r="E731" s="1"/>
      <c r="F731" s="67"/>
    </row>
    <row r="732" spans="1:6" ht="15">
      <c r="A732" s="3"/>
      <c r="B732" s="45"/>
      <c r="C732" s="1"/>
      <c r="D732" s="1"/>
      <c r="E732" s="1"/>
      <c r="F732" s="67"/>
    </row>
    <row r="733" spans="1:6" ht="15">
      <c r="A733" s="3"/>
      <c r="B733" s="45"/>
      <c r="C733" s="1"/>
      <c r="D733" s="1"/>
      <c r="E733" s="1"/>
      <c r="F733" s="67"/>
    </row>
    <row r="734" spans="1:6" ht="15">
      <c r="A734" s="3"/>
      <c r="B734" s="45"/>
      <c r="C734" s="1"/>
      <c r="D734" s="1"/>
      <c r="E734" s="1"/>
      <c r="F734" s="67"/>
    </row>
    <row r="735" spans="1:6" ht="15">
      <c r="A735" s="3"/>
      <c r="B735" s="45"/>
      <c r="C735" s="1"/>
      <c r="D735" s="1"/>
      <c r="E735" s="1"/>
      <c r="F735" s="67"/>
    </row>
    <row r="736" spans="1:6" ht="15">
      <c r="A736" s="3"/>
      <c r="B736" s="45"/>
      <c r="C736" s="1"/>
      <c r="D736" s="1"/>
      <c r="E736" s="1"/>
      <c r="F736" s="67"/>
    </row>
    <row r="737" spans="1:6" ht="15">
      <c r="A737" s="3"/>
      <c r="B737" s="45"/>
      <c r="C737" s="1"/>
      <c r="D737" s="1"/>
      <c r="E737" s="1"/>
      <c r="F737" s="67"/>
    </row>
    <row r="738" spans="1:6" ht="15">
      <c r="A738" s="3"/>
      <c r="B738" s="45"/>
      <c r="C738" s="1"/>
      <c r="D738" s="1"/>
      <c r="E738" s="1"/>
      <c r="F738" s="67"/>
    </row>
    <row r="739" spans="1:6" ht="15">
      <c r="A739" s="3"/>
      <c r="B739" s="45"/>
      <c r="C739" s="1"/>
      <c r="D739" s="1"/>
      <c r="E739" s="1"/>
      <c r="F739" s="67"/>
    </row>
    <row r="740" spans="1:6" ht="15">
      <c r="A740" s="3"/>
      <c r="B740" s="45"/>
      <c r="C740" s="1"/>
      <c r="D740" s="1"/>
      <c r="E740" s="1"/>
      <c r="F740" s="67"/>
    </row>
    <row r="741" spans="1:6" ht="15">
      <c r="A741" s="3"/>
      <c r="B741" s="45"/>
      <c r="C741" s="1"/>
      <c r="D741" s="1"/>
      <c r="E741" s="1"/>
      <c r="F741" s="67"/>
    </row>
    <row r="742" spans="1:6" ht="15">
      <c r="A742" s="3"/>
      <c r="B742" s="45"/>
      <c r="C742" s="1"/>
      <c r="D742" s="1"/>
      <c r="E742" s="1"/>
      <c r="F742" s="67"/>
    </row>
    <row r="743" spans="1:6" ht="15">
      <c r="A743" s="3"/>
      <c r="B743" s="45"/>
      <c r="C743" s="1"/>
      <c r="D743" s="1"/>
      <c r="E743" s="1"/>
      <c r="F743" s="67"/>
    </row>
    <row r="744" spans="1:6" ht="15">
      <c r="A744" s="3"/>
      <c r="B744" s="45"/>
      <c r="C744" s="1"/>
      <c r="D744" s="1"/>
      <c r="E744" s="1"/>
      <c r="F744" s="67"/>
    </row>
    <row r="745" spans="1:6" ht="15">
      <c r="A745" s="3"/>
      <c r="B745" s="45"/>
      <c r="C745" s="1"/>
      <c r="D745" s="1"/>
      <c r="E745" s="1"/>
      <c r="F745" s="67"/>
    </row>
    <row r="746" spans="1:6" ht="15">
      <c r="A746" s="3"/>
      <c r="B746" s="45"/>
      <c r="C746" s="1"/>
      <c r="D746" s="1"/>
      <c r="E746" s="1"/>
      <c r="F746" s="67"/>
    </row>
    <row r="747" spans="1:6" ht="15">
      <c r="A747" s="3"/>
      <c r="B747" s="45"/>
      <c r="C747" s="1"/>
      <c r="D747" s="1"/>
      <c r="E747" s="1"/>
      <c r="F747" s="67"/>
    </row>
    <row r="748" spans="1:6" ht="15">
      <c r="A748" s="3"/>
      <c r="B748" s="45"/>
      <c r="C748" s="1"/>
      <c r="D748" s="1"/>
      <c r="E748" s="1"/>
      <c r="F748" s="67"/>
    </row>
    <row r="749" spans="1:6" ht="15">
      <c r="A749" s="3"/>
      <c r="B749" s="45"/>
      <c r="C749" s="1"/>
      <c r="D749" s="1"/>
      <c r="E749" s="1"/>
      <c r="F749" s="67"/>
    </row>
    <row r="750" spans="1:6" ht="15">
      <c r="A750" s="3"/>
      <c r="B750" s="45"/>
      <c r="C750" s="1"/>
      <c r="D750" s="1"/>
      <c r="E750" s="1"/>
      <c r="F750" s="67"/>
    </row>
    <row r="751" spans="1:6" ht="15">
      <c r="A751" s="3"/>
      <c r="B751" s="45"/>
      <c r="C751" s="1"/>
      <c r="D751" s="1"/>
      <c r="E751" s="1"/>
      <c r="F751" s="67"/>
    </row>
    <row r="752" spans="1:6" ht="15">
      <c r="A752" s="3"/>
      <c r="B752" s="45"/>
      <c r="C752" s="1"/>
      <c r="D752" s="1"/>
      <c r="E752" s="1"/>
      <c r="F752" s="67"/>
    </row>
    <row r="753" spans="1:6" ht="15">
      <c r="A753" s="3"/>
      <c r="B753" s="45"/>
      <c r="C753" s="1"/>
      <c r="D753" s="1"/>
      <c r="E753" s="1"/>
      <c r="F753" s="67"/>
    </row>
    <row r="754" spans="1:6" ht="15">
      <c r="A754" s="3"/>
      <c r="B754" s="45"/>
      <c r="C754" s="1"/>
      <c r="D754" s="1"/>
      <c r="E754" s="1"/>
      <c r="F754" s="67"/>
    </row>
    <row r="755" spans="1:6" ht="15">
      <c r="A755" s="3"/>
      <c r="B755" s="45"/>
      <c r="C755" s="1"/>
      <c r="D755" s="1"/>
      <c r="E755" s="1"/>
      <c r="F755" s="67"/>
    </row>
    <row r="756" spans="1:6" ht="15">
      <c r="A756" s="3"/>
      <c r="B756" s="45"/>
      <c r="C756" s="1"/>
      <c r="D756" s="1"/>
      <c r="E756" s="1"/>
      <c r="F756" s="67"/>
    </row>
    <row r="757" spans="1:6" ht="15">
      <c r="A757" s="3"/>
      <c r="B757" s="45"/>
      <c r="C757" s="1"/>
      <c r="D757" s="1"/>
      <c r="E757" s="1"/>
      <c r="F757" s="67"/>
    </row>
    <row r="758" spans="1:6" ht="15">
      <c r="A758" s="3"/>
      <c r="B758" s="45"/>
      <c r="C758" s="1"/>
      <c r="D758" s="1"/>
      <c r="E758" s="1"/>
      <c r="F758" s="67"/>
    </row>
    <row r="759" spans="1:6" ht="15">
      <c r="A759" s="3"/>
      <c r="B759" s="45"/>
      <c r="C759" s="1"/>
      <c r="D759" s="1"/>
      <c r="E759" s="1"/>
      <c r="F759" s="67"/>
    </row>
    <row r="760" spans="1:6" ht="15">
      <c r="A760" s="3"/>
      <c r="B760" s="45"/>
      <c r="C760" s="1"/>
      <c r="D760" s="1"/>
      <c r="E760" s="1"/>
      <c r="F760" s="67"/>
    </row>
    <row r="761" spans="1:6" ht="15">
      <c r="A761" s="3"/>
      <c r="B761" s="45"/>
      <c r="C761" s="1"/>
      <c r="D761" s="1"/>
      <c r="E761" s="1"/>
      <c r="F761" s="67"/>
    </row>
    <row r="762" spans="1:6" ht="15">
      <c r="A762" s="3"/>
      <c r="B762" s="45"/>
      <c r="C762" s="1"/>
      <c r="D762" s="1"/>
      <c r="E762" s="1"/>
      <c r="F762" s="67"/>
    </row>
    <row r="763" spans="1:6" ht="15">
      <c r="A763" s="3"/>
      <c r="B763" s="45"/>
      <c r="C763" s="1"/>
      <c r="D763" s="1"/>
      <c r="E763" s="1"/>
      <c r="F763" s="67"/>
    </row>
    <row r="764" spans="1:6" ht="15">
      <c r="A764" s="3"/>
      <c r="B764" s="45"/>
      <c r="C764" s="1"/>
      <c r="D764" s="1"/>
      <c r="E764" s="1"/>
      <c r="F764" s="67"/>
    </row>
    <row r="765" spans="1:6" ht="15">
      <c r="A765" s="3"/>
      <c r="B765" s="45"/>
      <c r="C765" s="1"/>
      <c r="D765" s="1"/>
      <c r="E765" s="1"/>
      <c r="F765" s="67"/>
    </row>
    <row r="766" spans="1:6" ht="15">
      <c r="A766" s="3"/>
      <c r="B766" s="45"/>
      <c r="C766" s="1"/>
      <c r="D766" s="1"/>
      <c r="E766" s="1"/>
      <c r="F766" s="67"/>
    </row>
    <row r="767" spans="1:6" ht="15">
      <c r="A767" s="3"/>
      <c r="B767" s="45"/>
      <c r="C767" s="1"/>
      <c r="D767" s="1"/>
      <c r="E767" s="1"/>
      <c r="F767" s="67"/>
    </row>
    <row r="768" spans="1:6" ht="15">
      <c r="A768" s="3"/>
      <c r="B768" s="45"/>
      <c r="C768" s="1"/>
      <c r="D768" s="1"/>
      <c r="E768" s="1"/>
      <c r="F768" s="67"/>
    </row>
    <row r="769" spans="1:6" ht="15">
      <c r="A769" s="3"/>
      <c r="B769" s="45"/>
      <c r="C769" s="1"/>
      <c r="D769" s="1"/>
      <c r="E769" s="1"/>
      <c r="F769" s="67"/>
    </row>
    <row r="770" spans="1:6" ht="15">
      <c r="A770" s="3"/>
      <c r="B770" s="45"/>
      <c r="C770" s="1"/>
      <c r="D770" s="1"/>
      <c r="E770" s="1"/>
      <c r="F770" s="67"/>
    </row>
    <row r="771" spans="1:6" ht="15">
      <c r="A771" s="3"/>
      <c r="B771" s="45"/>
      <c r="C771" s="1"/>
      <c r="D771" s="1"/>
      <c r="E771" s="1"/>
      <c r="F771" s="67"/>
    </row>
    <row r="772" spans="1:6" ht="15">
      <c r="A772" s="3"/>
      <c r="B772" s="45"/>
      <c r="C772" s="1"/>
      <c r="D772" s="1"/>
      <c r="E772" s="1"/>
      <c r="F772" s="67"/>
    </row>
    <row r="773" spans="1:6" ht="15">
      <c r="A773" s="3"/>
      <c r="B773" s="45"/>
      <c r="C773" s="1"/>
      <c r="D773" s="1"/>
      <c r="E773" s="1"/>
      <c r="F773" s="67"/>
    </row>
    <row r="774" spans="1:6" ht="15">
      <c r="A774" s="3"/>
      <c r="B774" s="45"/>
      <c r="C774" s="1"/>
      <c r="D774" s="1"/>
      <c r="E774" s="1"/>
      <c r="F774" s="67"/>
    </row>
    <row r="775" spans="1:6" ht="15">
      <c r="A775" s="3"/>
      <c r="B775" s="45"/>
      <c r="C775" s="1"/>
      <c r="D775" s="1"/>
      <c r="E775" s="1"/>
      <c r="F775" s="67"/>
    </row>
    <row r="776" spans="1:6" ht="15">
      <c r="A776" s="3"/>
      <c r="B776" s="45"/>
      <c r="C776" s="1"/>
      <c r="D776" s="1"/>
      <c r="E776" s="1"/>
      <c r="F776" s="67"/>
    </row>
    <row r="777" spans="1:6" ht="15">
      <c r="A777" s="3"/>
      <c r="B777" s="45"/>
      <c r="C777" s="1"/>
      <c r="D777" s="1"/>
      <c r="E777" s="1"/>
      <c r="F777" s="67"/>
    </row>
    <row r="778" spans="1:6" ht="15">
      <c r="A778" s="3"/>
      <c r="B778" s="45"/>
      <c r="C778" s="1"/>
      <c r="D778" s="1"/>
      <c r="E778" s="1"/>
      <c r="F778" s="67"/>
    </row>
    <row r="779" spans="1:6" ht="15">
      <c r="A779" s="3"/>
      <c r="B779" s="45"/>
      <c r="C779" s="1"/>
      <c r="D779" s="1"/>
      <c r="E779" s="1"/>
      <c r="F779" s="67"/>
    </row>
    <row r="780" spans="1:6" ht="15">
      <c r="A780" s="3"/>
      <c r="B780" s="45"/>
      <c r="C780" s="1"/>
      <c r="D780" s="1"/>
      <c r="E780" s="1"/>
      <c r="F780" s="67"/>
    </row>
    <row r="781" spans="1:6" ht="15">
      <c r="A781" s="3"/>
      <c r="B781" s="45"/>
      <c r="C781" s="1"/>
      <c r="D781" s="1"/>
      <c r="E781" s="1"/>
      <c r="F781" s="67"/>
    </row>
    <row r="782" spans="1:6" ht="15">
      <c r="A782" s="3"/>
      <c r="B782" s="45"/>
      <c r="C782" s="1"/>
      <c r="D782" s="1"/>
      <c r="E782" s="1"/>
      <c r="F782" s="67"/>
    </row>
    <row r="783" spans="1:6" ht="15">
      <c r="A783" s="3"/>
      <c r="B783" s="45"/>
      <c r="C783" s="1"/>
      <c r="D783" s="1"/>
      <c r="E783" s="1"/>
      <c r="F783" s="67"/>
    </row>
    <row r="784" spans="1:6" ht="15">
      <c r="A784" s="3"/>
      <c r="B784" s="45"/>
      <c r="C784" s="1"/>
      <c r="D784" s="1"/>
      <c r="E784" s="1"/>
      <c r="F784" s="67"/>
    </row>
    <row r="785" spans="1:6" ht="15">
      <c r="A785" s="3"/>
      <c r="B785" s="45"/>
      <c r="C785" s="1"/>
      <c r="D785" s="1"/>
      <c r="E785" s="1"/>
      <c r="F785" s="67"/>
    </row>
    <row r="786" spans="1:6" ht="15">
      <c r="A786" s="3"/>
      <c r="B786" s="45"/>
      <c r="C786" s="1"/>
      <c r="D786" s="1"/>
      <c r="E786" s="1"/>
      <c r="F786" s="67"/>
    </row>
    <row r="787" spans="1:6" ht="15">
      <c r="A787" s="3"/>
      <c r="B787" s="45"/>
      <c r="C787" s="1"/>
      <c r="D787" s="1"/>
      <c r="E787" s="1"/>
      <c r="F787" s="67"/>
    </row>
    <row r="788" spans="1:6" ht="15">
      <c r="A788" s="3"/>
      <c r="B788" s="45"/>
      <c r="C788" s="1"/>
      <c r="D788" s="1"/>
      <c r="E788" s="1"/>
      <c r="F788" s="67"/>
    </row>
    <row r="789" spans="1:6" ht="15">
      <c r="A789" s="3"/>
      <c r="B789" s="45"/>
      <c r="C789" s="1"/>
      <c r="D789" s="1"/>
      <c r="E789" s="1"/>
      <c r="F789" s="67"/>
    </row>
    <row r="790" spans="1:6" ht="15">
      <c r="A790" s="3"/>
      <c r="B790" s="45"/>
      <c r="C790" s="1"/>
      <c r="D790" s="1"/>
      <c r="E790" s="1"/>
      <c r="F790" s="67"/>
    </row>
    <row r="791" spans="1:6" ht="15">
      <c r="A791" s="3"/>
      <c r="B791" s="45"/>
      <c r="C791" s="1"/>
      <c r="D791" s="1"/>
      <c r="E791" s="1"/>
      <c r="F791" s="67"/>
    </row>
    <row r="792" spans="1:6" ht="15">
      <c r="A792" s="3"/>
      <c r="B792" s="45"/>
      <c r="C792" s="1"/>
      <c r="D792" s="1"/>
      <c r="E792" s="1"/>
      <c r="F792" s="67"/>
    </row>
    <row r="793" spans="1:6" ht="15">
      <c r="A793" s="3"/>
      <c r="B793" s="45"/>
      <c r="C793" s="1"/>
      <c r="D793" s="1"/>
      <c r="E793" s="1"/>
      <c r="F793" s="67"/>
    </row>
    <row r="794" spans="1:6" ht="15">
      <c r="A794" s="3"/>
      <c r="B794" s="45"/>
      <c r="C794" s="1"/>
      <c r="D794" s="1"/>
      <c r="E794" s="1"/>
      <c r="F794" s="67"/>
    </row>
    <row r="795" spans="1:6" ht="15">
      <c r="A795" s="3"/>
      <c r="B795" s="45"/>
      <c r="C795" s="1"/>
      <c r="D795" s="1"/>
      <c r="E795" s="1"/>
      <c r="F795" s="67"/>
    </row>
    <row r="796" spans="1:6" ht="15">
      <c r="A796" s="3"/>
      <c r="B796" s="45"/>
      <c r="C796" s="1"/>
      <c r="D796" s="1"/>
      <c r="E796" s="1"/>
      <c r="F796" s="67"/>
    </row>
    <row r="797" spans="1:6" ht="15">
      <c r="A797" s="3"/>
      <c r="B797" s="45"/>
      <c r="C797" s="1"/>
      <c r="D797" s="1"/>
      <c r="E797" s="1"/>
      <c r="F797" s="67"/>
    </row>
    <row r="798" spans="1:6" ht="15">
      <c r="A798" s="3"/>
      <c r="B798" s="45"/>
      <c r="C798" s="1"/>
      <c r="D798" s="1"/>
      <c r="E798" s="1"/>
      <c r="F798" s="67"/>
    </row>
    <row r="799" spans="1:6" ht="15">
      <c r="A799" s="3"/>
      <c r="B799" s="45"/>
      <c r="C799" s="1"/>
      <c r="D799" s="1"/>
      <c r="E799" s="1"/>
      <c r="F799" s="67"/>
    </row>
    <row r="800" spans="1:6" ht="15">
      <c r="A800" s="3"/>
      <c r="B800" s="45"/>
      <c r="C800" s="1"/>
      <c r="D800" s="1"/>
      <c r="E800" s="1"/>
      <c r="F800" s="67"/>
    </row>
    <row r="801" spans="1:6" ht="15">
      <c r="A801" s="3"/>
      <c r="B801" s="45"/>
      <c r="C801" s="1"/>
      <c r="D801" s="1"/>
      <c r="E801" s="1"/>
      <c r="F801" s="67"/>
    </row>
    <row r="802" spans="1:6" ht="15">
      <c r="A802" s="3"/>
      <c r="B802" s="45"/>
      <c r="C802" s="1"/>
      <c r="D802" s="1"/>
      <c r="E802" s="1"/>
      <c r="F802" s="67"/>
    </row>
  </sheetData>
  <sheetProtection/>
  <mergeCells count="12">
    <mergeCell ref="A1:H1"/>
    <mergeCell ref="A2:H2"/>
    <mergeCell ref="A3:H3"/>
    <mergeCell ref="A5:H5"/>
    <mergeCell ref="G7:G9"/>
    <mergeCell ref="H7:H9"/>
    <mergeCell ref="F7:F9"/>
    <mergeCell ref="A7:A9"/>
    <mergeCell ref="C7:C9"/>
    <mergeCell ref="D7:D9"/>
    <mergeCell ref="E7:E9"/>
    <mergeCell ref="B7:B9"/>
  </mergeCells>
  <printOptions/>
  <pageMargins left="0.5" right="0.17" top="0.36" bottom="0.48" header="0.17" footer="0.26"/>
  <pageSetup horizontalDpi="600" verticalDpi="600" orientation="portrait" scale="7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2012-01-31T05:18:13Z</cp:lastPrinted>
  <dcterms:created xsi:type="dcterms:W3CDTF">2004-11-12T07:05:15Z</dcterms:created>
  <dcterms:modified xsi:type="dcterms:W3CDTF">2012-01-31T05:18:15Z</dcterms:modified>
  <cp:category/>
  <cp:version/>
  <cp:contentType/>
  <cp:contentStatus/>
</cp:coreProperties>
</file>