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1535" windowHeight="9690"/>
  </bookViews>
  <sheets>
    <sheet name="Документ" sheetId="1" r:id="rId1"/>
  </sheets>
  <definedNames>
    <definedName name="_xlnm.Print_Titles" localSheetId="0">Документ!$8:$8</definedName>
  </definedNames>
  <calcPr calcId="125725"/>
</workbook>
</file>

<file path=xl/calcChain.xml><?xml version="1.0" encoding="utf-8"?>
<calcChain xmlns="http://schemas.openxmlformats.org/spreadsheetml/2006/main">
  <c r="F47" i="1"/>
  <c r="F23"/>
  <c r="F22"/>
  <c r="F20"/>
  <c r="F17"/>
  <c r="F13"/>
  <c r="E9"/>
  <c r="E54" s="1"/>
  <c r="E18"/>
  <c r="E21"/>
  <c r="E25"/>
  <c r="E30"/>
  <c r="E36"/>
  <c r="E39"/>
  <c r="E44"/>
  <c r="E49"/>
  <c r="E52"/>
  <c r="D31"/>
  <c r="F31" s="1"/>
  <c r="D17"/>
  <c r="D28"/>
  <c r="F28" s="1"/>
  <c r="D23"/>
  <c r="D24" l="1"/>
  <c r="F24" s="1"/>
  <c r="D33"/>
  <c r="F33" s="1"/>
  <c r="D32"/>
  <c r="F32" s="1"/>
  <c r="D41"/>
  <c r="F41" s="1"/>
  <c r="D38"/>
  <c r="F38" s="1"/>
  <c r="D37"/>
  <c r="F37" s="1"/>
  <c r="D29"/>
  <c r="F29" s="1"/>
  <c r="D26"/>
  <c r="F26" s="1"/>
  <c r="D45"/>
  <c r="F45" s="1"/>
  <c r="D53"/>
  <c r="F53" s="1"/>
  <c r="D51"/>
  <c r="F51" s="1"/>
  <c r="D50"/>
  <c r="D40"/>
  <c r="F40" s="1"/>
  <c r="D34"/>
  <c r="F34" s="1"/>
  <c r="D16"/>
  <c r="F16" s="1"/>
  <c r="D27"/>
  <c r="F27" s="1"/>
  <c r="D42"/>
  <c r="F42" s="1"/>
  <c r="D19"/>
  <c r="F19" s="1"/>
  <c r="D48"/>
  <c r="F48" s="1"/>
  <c r="D46"/>
  <c r="D12"/>
  <c r="F12" s="1"/>
  <c r="D10"/>
  <c r="F10" s="1"/>
  <c r="D11"/>
  <c r="D35"/>
  <c r="F35" s="1"/>
  <c r="D14"/>
  <c r="F14" s="1"/>
  <c r="D43"/>
  <c r="F43" s="1"/>
  <c r="D25"/>
  <c r="F25" s="1"/>
  <c r="D15"/>
  <c r="F15" s="1"/>
  <c r="D18"/>
  <c r="F18" s="1"/>
  <c r="D39"/>
  <c r="F39" s="1"/>
  <c r="D52"/>
  <c r="F52" s="1"/>
  <c r="D9" l="1"/>
  <c r="F9" s="1"/>
  <c r="F11"/>
  <c r="D36"/>
  <c r="F36" s="1"/>
  <c r="D44"/>
  <c r="F44" s="1"/>
  <c r="F46"/>
  <c r="D49"/>
  <c r="F49" s="1"/>
  <c r="F50"/>
  <c r="D30"/>
  <c r="F30" s="1"/>
  <c r="D21"/>
  <c r="D54" l="1"/>
  <c r="F54" s="1"/>
  <c r="F21"/>
</calcChain>
</file>

<file path=xl/sharedStrings.xml><?xml version="1.0" encoding="utf-8"?>
<sst xmlns="http://schemas.openxmlformats.org/spreadsheetml/2006/main" count="137" uniqueCount="71">
  <si>
    <t>к Решению Совета народных депутатов</t>
  </si>
  <si>
    <t>Наименование</t>
  </si>
  <si>
    <t>Раздел</t>
  </si>
  <si>
    <t>Подраздел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</si>
  <si>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</si>
  <si>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</si>
  <si>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</si>
  <si>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</si>
  <si>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Судебная система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</si>
  <si>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</si>
  <si>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</si>
  <si>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</si>
  <si>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</si>
  <si>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</si>
  <si>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</si>
  <si>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</si>
  <si>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Сельское хозяйство и рыболовство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</si>
  <si>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</si>
  <si>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</si>
  <si>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</si>
  <si>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</si>
  <si>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</si>
  <si>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</si>
  <si>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Другие вопросы в области жилищно-коммунального хозяйства</t>
  </si>
  <si>
    <t xml:space="preserve">  ОБРАЗОВАНИЕ</t>
  </si>
  <si>
    <t xml:space="preserve">    Дошкольное образование</t>
  </si>
  <si>
    <t xml:space="preserve">    Общее образование</t>
  </si>
  <si>
    <t xml:space="preserve">    Дополнительное образование детей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</si>
  <si>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</si>
  <si>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</si>
  <si>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</si>
  <si>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</si>
  <si>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</si>
  <si>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</si>
  <si>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</si>
  <si>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</si>
  <si>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</si>
  <si>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Физическая культура</t>
  </si>
  <si>
    <t xml:space="preserve">    Массовый спорт</t>
  </si>
  <si>
    <t xml:space="preserve">    Спорт высших достижений</t>
  </si>
  <si>
    <t xml:space="preserve">    Другие вопросы в области физической культуры и спорта</t>
  </si>
  <si>
    <t xml:space="preserve">  СРЕДСТВА МАССОВОЙ ИНФОРМАЦИИ</t>
  </si>
  <si>
    <t xml:space="preserve">    Телевидение и радиовещание</t>
  </si>
  <si>
    <t xml:space="preserve">    Периодическая печать и издательства</t>
  </si>
  <si>
    <t>01</t>
  </si>
  <si>
    <t>02</t>
  </si>
  <si>
    <t>03</t>
  </si>
  <si>
    <t>04</t>
  </si>
  <si>
    <t>05</t>
  </si>
  <si>
    <t>06</t>
  </si>
  <si>
    <t>11</t>
  </si>
  <si>
    <t>13</t>
  </si>
  <si>
    <t>09</t>
  </si>
  <si>
    <t>14</t>
  </si>
  <si>
    <t>12</t>
  </si>
  <si>
    <t>07</t>
  </si>
  <si>
    <t>08</t>
  </si>
  <si>
    <t>10</t>
  </si>
  <si>
    <t>Всего расходов:</t>
  </si>
  <si>
    <t xml:space="preserve">    Молодежная политика</t>
  </si>
  <si>
    <t xml:space="preserve">  КУЛЬТУРА, КИНЕМАТОГРАФИЯ</t>
  </si>
  <si>
    <t xml:space="preserve">   Обеспечение проведения выборов и референдумов</t>
  </si>
  <si>
    <t xml:space="preserve">  ОБСЛУЖИВАНИЕ ГОСУДАРСТВЕННОГО (МУНИЦИПАЛЬНОГО) ДОЛГА</t>
  </si>
  <si>
    <t xml:space="preserve">    Обслуживание государственного (муниципального) внутреннего долга</t>
  </si>
  <si>
    <t>Расходы бюджета округа Муром за 2020 год по разделам и подразделам классификации расходов</t>
  </si>
  <si>
    <t>тыс. руб.</t>
  </si>
  <si>
    <t>План на 2020 год</t>
  </si>
  <si>
    <t>Исполнено за 2020 год</t>
  </si>
  <si>
    <t>% исполнения</t>
  </si>
  <si>
    <t xml:space="preserve">                                                                                     Приложение № 3</t>
  </si>
  <si>
    <t xml:space="preserve">от 25.05.2021 № 247     </t>
  </si>
</sst>
</file>

<file path=xl/styles.xml><?xml version="1.0" encoding="utf-8"?>
<styleSheet xmlns="http://schemas.openxmlformats.org/spreadsheetml/2006/main">
  <numFmts count="2">
    <numFmt numFmtId="164" formatCode="#,##0.0000000"/>
    <numFmt numFmtId="165" formatCode="#,##0.0"/>
  </numFmts>
  <fonts count="10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9">
    <xf numFmtId="0" fontId="0" fillId="0" borderId="0"/>
    <xf numFmtId="0" fontId="1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49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4"/>
    <xf numFmtId="0" fontId="2" fillId="4" borderId="3"/>
    <xf numFmtId="0" fontId="2" fillId="4" borderId="1">
      <alignment shrinkToFit="1"/>
    </xf>
    <xf numFmtId="0" fontId="2" fillId="4" borderId="5"/>
    <xf numFmtId="0" fontId="2" fillId="4" borderId="5">
      <alignment horizontal="center"/>
    </xf>
    <xf numFmtId="4" fontId="3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5">
      <alignment shrinkToFit="1"/>
    </xf>
    <xf numFmtId="0" fontId="2" fillId="4" borderId="3">
      <alignment horizontal="center"/>
    </xf>
  </cellStyleXfs>
  <cellXfs count="36">
    <xf numFmtId="0" fontId="0" fillId="0" borderId="0" xfId="0"/>
    <xf numFmtId="0" fontId="5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right"/>
    </xf>
    <xf numFmtId="0" fontId="6" fillId="0" borderId="2" xfId="3" applyNumberFormat="1" applyFont="1" applyProtection="1">
      <alignment horizontal="center" vertical="center" wrapText="1"/>
    </xf>
    <xf numFmtId="0" fontId="5" fillId="0" borderId="2" xfId="3" applyNumberFormat="1" applyFont="1" applyFill="1" applyProtection="1">
      <alignment horizontal="center" vertical="center" wrapText="1"/>
    </xf>
    <xf numFmtId="0" fontId="7" fillId="0" borderId="1" xfId="0" applyFont="1" applyFill="1" applyBorder="1" applyProtection="1">
      <protection locked="0"/>
    </xf>
    <xf numFmtId="0" fontId="5" fillId="0" borderId="1" xfId="4" applyNumberFormat="1" applyFont="1" applyBorder="1" applyProtection="1">
      <alignment vertical="top" wrapText="1"/>
    </xf>
    <xf numFmtId="49" fontId="5" fillId="0" borderId="1" xfId="5" applyFont="1" applyBorder="1" applyProtection="1">
      <alignment horizontal="center" vertical="top" shrinkToFit="1"/>
    </xf>
    <xf numFmtId="164" fontId="5" fillId="0" borderId="1" xfId="6" applyNumberFormat="1" applyFont="1" applyFill="1" applyBorder="1" applyProtection="1">
      <alignment horizontal="right" vertical="top" shrinkToFit="1"/>
    </xf>
    <xf numFmtId="0" fontId="5" fillId="0" borderId="1" xfId="0" applyFont="1" applyFill="1" applyBorder="1" applyProtection="1">
      <protection locked="0"/>
    </xf>
    <xf numFmtId="0" fontId="7" fillId="0" borderId="1" xfId="12" applyNumberFormat="1" applyFont="1" applyFill="1" applyBorder="1" applyAlignment="1" applyProtection="1">
      <alignment wrapText="1"/>
    </xf>
    <xf numFmtId="0" fontId="7" fillId="0" borderId="1" xfId="12" applyFont="1" applyFill="1" applyBorder="1" applyAlignment="1" applyProtection="1">
      <alignment wrapText="1"/>
      <protection locked="0"/>
    </xf>
    <xf numFmtId="164" fontId="7" fillId="0" borderId="1" xfId="12" applyNumberFormat="1" applyFont="1" applyFill="1" applyBorder="1" applyAlignment="1" applyProtection="1">
      <alignment wrapText="1"/>
      <protection locked="0"/>
    </xf>
    <xf numFmtId="0" fontId="6" fillId="0" borderId="2" xfId="3" applyNumberFormat="1" applyFont="1" applyFill="1" applyProtection="1">
      <alignment horizontal="center" vertical="center" wrapText="1"/>
    </xf>
    <xf numFmtId="165" fontId="9" fillId="0" borderId="2" xfId="11" applyNumberFormat="1" applyFont="1" applyFill="1" applyBorder="1" applyAlignment="1" applyProtection="1">
      <alignment vertical="top" wrapText="1"/>
    </xf>
    <xf numFmtId="165" fontId="9" fillId="0" borderId="2" xfId="4" applyNumberFormat="1" applyFont="1" applyFill="1" applyAlignment="1" applyProtection="1">
      <alignment horizontal="center" vertical="top" shrinkToFit="1"/>
    </xf>
    <xf numFmtId="165" fontId="8" fillId="0" borderId="2" xfId="11" applyNumberFormat="1" applyFont="1" applyFill="1" applyBorder="1" applyAlignment="1" applyProtection="1">
      <alignment vertical="top" wrapText="1"/>
    </xf>
    <xf numFmtId="165" fontId="8" fillId="0" borderId="2" xfId="4" applyNumberFormat="1" applyFont="1" applyFill="1" applyAlignment="1" applyProtection="1">
      <alignment horizontal="center" vertical="top" shrinkToFit="1"/>
    </xf>
    <xf numFmtId="165" fontId="8" fillId="0" borderId="7" xfId="11" applyNumberFormat="1" applyFont="1" applyFill="1" applyBorder="1" applyAlignment="1" applyProtection="1">
      <alignment vertical="top" wrapText="1"/>
    </xf>
    <xf numFmtId="165" fontId="8" fillId="0" borderId="7" xfId="4" applyNumberFormat="1" applyFont="1" applyFill="1" applyBorder="1" applyAlignment="1" applyProtection="1">
      <alignment horizontal="center" vertical="top" shrinkToFit="1"/>
    </xf>
    <xf numFmtId="165" fontId="7" fillId="0" borderId="6" xfId="4" applyNumberFormat="1" applyFont="1" applyFill="1" applyBorder="1" applyProtection="1">
      <alignment vertical="top" wrapText="1"/>
    </xf>
    <xf numFmtId="165" fontId="7" fillId="0" borderId="6" xfId="5" applyNumberFormat="1" applyFont="1" applyFill="1" applyBorder="1" applyProtection="1">
      <alignment horizontal="center" vertical="top" shrinkToFit="1"/>
    </xf>
    <xf numFmtId="165" fontId="9" fillId="0" borderId="2" xfId="6" applyNumberFormat="1" applyFont="1" applyFill="1" applyProtection="1">
      <alignment horizontal="right" vertical="top" shrinkToFit="1"/>
    </xf>
    <xf numFmtId="165" fontId="8" fillId="0" borderId="2" xfId="6" applyNumberFormat="1" applyFont="1" applyFill="1" applyProtection="1">
      <alignment horizontal="right" vertical="top" shrinkToFit="1"/>
    </xf>
    <xf numFmtId="165" fontId="8" fillId="0" borderId="7" xfId="6" applyNumberFormat="1" applyFont="1" applyFill="1" applyBorder="1" applyProtection="1">
      <alignment horizontal="right" vertical="top" shrinkToFit="1"/>
    </xf>
    <xf numFmtId="165" fontId="9" fillId="0" borderId="6" xfId="20" applyNumberFormat="1" applyFont="1" applyFill="1" applyBorder="1" applyAlignment="1" applyProtection="1">
      <alignment horizontal="right" vertical="top" shrinkToFit="1"/>
    </xf>
    <xf numFmtId="0" fontId="5" fillId="0" borderId="4" xfId="2" applyNumberFormat="1" applyFont="1" applyFill="1" applyBorder="1" applyAlignment="1" applyProtection="1"/>
    <xf numFmtId="0" fontId="5" fillId="0" borderId="4" xfId="2" applyFont="1" applyFill="1" applyBorder="1" applyAlignment="1" applyProtection="1">
      <protection locked="0"/>
    </xf>
    <xf numFmtId="0" fontId="5" fillId="0" borderId="4" xfId="2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/>
    </xf>
    <xf numFmtId="0" fontId="7" fillId="0" borderId="1" xfId="1" applyNumberFormat="1" applyFont="1" applyFill="1" applyAlignment="1" applyProtection="1">
      <alignment horizontal="center" wrapText="1"/>
    </xf>
    <xf numFmtId="0" fontId="7" fillId="0" borderId="1" xfId="1" applyFont="1" applyFill="1" applyAlignment="1" applyProtection="1">
      <alignment horizontal="center" wrapText="1"/>
      <protection locked="0"/>
    </xf>
    <xf numFmtId="0" fontId="5" fillId="0" borderId="1" xfId="1" applyNumberFormat="1" applyFont="1" applyFill="1" applyProtection="1">
      <alignment horizontal="center"/>
    </xf>
    <xf numFmtId="0" fontId="5" fillId="0" borderId="1" xfId="1" applyFont="1" applyFill="1" applyProtection="1">
      <alignment horizontal="center"/>
      <protection locked="0"/>
    </xf>
  </cellXfs>
  <cellStyles count="29">
    <cellStyle name="br" xfId="15"/>
    <cellStyle name="col" xfId="14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tabSelected="1" workbookViewId="0">
      <pane ySplit="8" topLeftCell="A9" activePane="bottomLeft" state="frozen"/>
      <selection pane="bottomLeft" activeCell="A4" sqref="A4"/>
    </sheetView>
  </sheetViews>
  <sheetFormatPr defaultColWidth="8.85546875" defaultRowHeight="15.75" outlineLevelRow="1"/>
  <cols>
    <col min="1" max="1" width="58.140625" style="1" customWidth="1"/>
    <col min="2" max="2" width="6.85546875" style="1" customWidth="1"/>
    <col min="3" max="3" width="9.42578125" style="1" customWidth="1"/>
    <col min="4" max="6" width="14.85546875" style="1" customWidth="1"/>
    <col min="7" max="16384" width="8.85546875" style="1"/>
  </cols>
  <sheetData>
    <row r="1" spans="1:6">
      <c r="A1" s="30" t="s">
        <v>69</v>
      </c>
      <c r="B1" s="30"/>
      <c r="C1" s="30"/>
      <c r="D1" s="30"/>
      <c r="E1" s="30"/>
      <c r="F1" s="30"/>
    </row>
    <row r="2" spans="1:6">
      <c r="A2" s="31" t="s">
        <v>0</v>
      </c>
      <c r="B2" s="31"/>
      <c r="C2" s="31"/>
      <c r="D2" s="31"/>
      <c r="E2" s="31"/>
      <c r="F2" s="31"/>
    </row>
    <row r="3" spans="1:6">
      <c r="A3" s="31" t="s">
        <v>70</v>
      </c>
      <c r="B3" s="31"/>
      <c r="C3" s="31"/>
      <c r="D3" s="31"/>
      <c r="E3" s="31"/>
      <c r="F3" s="31"/>
    </row>
    <row r="4" spans="1:6">
      <c r="A4" s="3"/>
      <c r="B4" s="3"/>
      <c r="C4" s="3"/>
      <c r="D4" s="3"/>
      <c r="E4" s="3"/>
      <c r="F4" s="3"/>
    </row>
    <row r="5" spans="1:6" ht="34.9" customHeight="1">
      <c r="A5" s="32" t="s">
        <v>64</v>
      </c>
      <c r="B5" s="33"/>
      <c r="C5" s="33"/>
      <c r="D5" s="33"/>
      <c r="E5" s="33"/>
      <c r="F5" s="33"/>
    </row>
    <row r="6" spans="1:6">
      <c r="A6" s="34"/>
      <c r="B6" s="35"/>
      <c r="C6" s="35"/>
      <c r="D6" s="35"/>
      <c r="E6" s="35"/>
      <c r="F6" s="35"/>
    </row>
    <row r="7" spans="1:6">
      <c r="A7" s="27"/>
      <c r="B7" s="28"/>
      <c r="C7" s="28"/>
      <c r="D7" s="28"/>
      <c r="E7" s="28"/>
      <c r="F7" s="29" t="s">
        <v>65</v>
      </c>
    </row>
    <row r="8" spans="1:6" ht="31.5">
      <c r="A8" s="4" t="s">
        <v>1</v>
      </c>
      <c r="B8" s="14" t="s">
        <v>2</v>
      </c>
      <c r="C8" s="14" t="s">
        <v>3</v>
      </c>
      <c r="D8" s="5" t="s">
        <v>66</v>
      </c>
      <c r="E8" s="5" t="s">
        <v>67</v>
      </c>
      <c r="F8" s="5" t="s">
        <v>68</v>
      </c>
    </row>
    <row r="9" spans="1:6" s="2" customFormat="1">
      <c r="A9" s="15" t="s">
        <v>4</v>
      </c>
      <c r="B9" s="16" t="s">
        <v>44</v>
      </c>
      <c r="C9" s="16"/>
      <c r="D9" s="23">
        <f>D10+D11+D12+D13+D14+D16+D17+D15</f>
        <v>155121.98118000003</v>
      </c>
      <c r="E9" s="23">
        <f>E10+E11+E12+E13+E14+E16+E17+E15</f>
        <v>139712.23904000001</v>
      </c>
      <c r="F9" s="23">
        <f>E9/D9*100</f>
        <v>90.066048652306151</v>
      </c>
    </row>
    <row r="10" spans="1:6" ht="47.25" outlineLevel="1">
      <c r="A10" s="17" t="s">
        <v>5</v>
      </c>
      <c r="B10" s="18" t="s">
        <v>44</v>
      </c>
      <c r="C10" s="18" t="s">
        <v>45</v>
      </c>
      <c r="D10" s="24">
        <f>1741.2+13.1</f>
        <v>1754.3</v>
      </c>
      <c r="E10" s="24">
        <v>1676.7120199999999</v>
      </c>
      <c r="F10" s="24">
        <f t="shared" ref="F10:F54" si="0">E10/D10*100</f>
        <v>95.577268426152884</v>
      </c>
    </row>
    <row r="11" spans="1:6" ht="47.25" customHeight="1" outlineLevel="1">
      <c r="A11" s="17" t="s">
        <v>6</v>
      </c>
      <c r="B11" s="18" t="s">
        <v>44</v>
      </c>
      <c r="C11" s="18" t="s">
        <v>46</v>
      </c>
      <c r="D11" s="24">
        <f>7242.9+50.2</f>
        <v>7293.0999999999995</v>
      </c>
      <c r="E11" s="24">
        <v>6447.9501600000003</v>
      </c>
      <c r="F11" s="24">
        <f t="shared" si="0"/>
        <v>88.411651561064573</v>
      </c>
    </row>
    <row r="12" spans="1:6" ht="63" outlineLevel="1">
      <c r="A12" s="17" t="s">
        <v>7</v>
      </c>
      <c r="B12" s="18" t="s">
        <v>44</v>
      </c>
      <c r="C12" s="18" t="s">
        <v>47</v>
      </c>
      <c r="D12" s="24">
        <f>32307.8+12+227.3</f>
        <v>32547.1</v>
      </c>
      <c r="E12" s="24">
        <v>28751.973709999998</v>
      </c>
      <c r="F12" s="24">
        <f t="shared" si="0"/>
        <v>88.339586967809723</v>
      </c>
    </row>
    <row r="13" spans="1:6" outlineLevel="1">
      <c r="A13" s="17" t="s">
        <v>8</v>
      </c>
      <c r="B13" s="18" t="s">
        <v>44</v>
      </c>
      <c r="C13" s="18" t="s">
        <v>48</v>
      </c>
      <c r="D13" s="24">
        <v>20.8</v>
      </c>
      <c r="E13" s="24">
        <v>20.8</v>
      </c>
      <c r="F13" s="24">
        <f t="shared" si="0"/>
        <v>100</v>
      </c>
    </row>
    <row r="14" spans="1:6" ht="47.25" outlineLevel="1">
      <c r="A14" s="17" t="s">
        <v>9</v>
      </c>
      <c r="B14" s="18" t="s">
        <v>44</v>
      </c>
      <c r="C14" s="18" t="s">
        <v>49</v>
      </c>
      <c r="D14" s="24">
        <f>12089.1+87.6</f>
        <v>12176.7</v>
      </c>
      <c r="E14" s="24">
        <v>11683.825210000001</v>
      </c>
      <c r="F14" s="24">
        <f t="shared" si="0"/>
        <v>95.952312284937619</v>
      </c>
    </row>
    <row r="15" spans="1:6" outlineLevel="1">
      <c r="A15" s="17" t="s">
        <v>61</v>
      </c>
      <c r="B15" s="18" t="s">
        <v>44</v>
      </c>
      <c r="C15" s="18" t="s">
        <v>55</v>
      </c>
      <c r="D15" s="24">
        <f>202.5+800.6+1017.824+60.288</f>
        <v>2081.212</v>
      </c>
      <c r="E15" s="24">
        <v>2081.212</v>
      </c>
      <c r="F15" s="24">
        <f t="shared" si="0"/>
        <v>100</v>
      </c>
    </row>
    <row r="16" spans="1:6" outlineLevel="1">
      <c r="A16" s="17" t="s">
        <v>10</v>
      </c>
      <c r="B16" s="18" t="s">
        <v>44</v>
      </c>
      <c r="C16" s="18" t="s">
        <v>50</v>
      </c>
      <c r="D16" s="24">
        <f>1949.7-276.8-2.1</f>
        <v>1670.8000000000002</v>
      </c>
      <c r="E16" s="24">
        <v>0</v>
      </c>
      <c r="F16" s="24">
        <f t="shared" si="0"/>
        <v>0</v>
      </c>
    </row>
    <row r="17" spans="1:6" outlineLevel="1">
      <c r="A17" s="17" t="s">
        <v>11</v>
      </c>
      <c r="B17" s="18" t="s">
        <v>44</v>
      </c>
      <c r="C17" s="18" t="s">
        <v>51</v>
      </c>
      <c r="D17" s="24">
        <f>88964.4+9675.69+94.8+307.3+25.6+100.1-2000-156.9+92.5939+18.38528+456</f>
        <v>97577.969180000029</v>
      </c>
      <c r="E17" s="24">
        <v>89049.765939999997</v>
      </c>
      <c r="F17" s="24">
        <f t="shared" si="0"/>
        <v>91.260114028128385</v>
      </c>
    </row>
    <row r="18" spans="1:6" s="2" customFormat="1" ht="31.5">
      <c r="A18" s="15" t="s">
        <v>12</v>
      </c>
      <c r="B18" s="16" t="s">
        <v>46</v>
      </c>
      <c r="C18" s="16"/>
      <c r="D18" s="23">
        <f>D19+D20</f>
        <v>15380.39</v>
      </c>
      <c r="E18" s="23">
        <f>E19+E20</f>
        <v>14814.08556</v>
      </c>
      <c r="F18" s="23">
        <f t="shared" si="0"/>
        <v>96.318009881413928</v>
      </c>
    </row>
    <row r="19" spans="1:6" ht="47.25" outlineLevel="1">
      <c r="A19" s="17" t="s">
        <v>13</v>
      </c>
      <c r="B19" s="18" t="s">
        <v>46</v>
      </c>
      <c r="C19" s="18" t="s">
        <v>52</v>
      </c>
      <c r="D19" s="24">
        <f>14521.4-200-28.01+276.8+80.2+240</f>
        <v>14890.39</v>
      </c>
      <c r="E19" s="24">
        <v>14324.08556</v>
      </c>
      <c r="F19" s="24">
        <f t="shared" si="0"/>
        <v>96.196846153794496</v>
      </c>
    </row>
    <row r="20" spans="1:6" ht="31.5" outlineLevel="1">
      <c r="A20" s="17" t="s">
        <v>14</v>
      </c>
      <c r="B20" s="18" t="s">
        <v>46</v>
      </c>
      <c r="C20" s="18" t="s">
        <v>53</v>
      </c>
      <c r="D20" s="24">
        <v>490</v>
      </c>
      <c r="E20" s="24">
        <v>490</v>
      </c>
      <c r="F20" s="24">
        <f t="shared" si="0"/>
        <v>100</v>
      </c>
    </row>
    <row r="21" spans="1:6" s="2" customFormat="1">
      <c r="A21" s="15" t="s">
        <v>15</v>
      </c>
      <c r="B21" s="16" t="s">
        <v>47</v>
      </c>
      <c r="C21" s="16"/>
      <c r="D21" s="23">
        <f>D22+D23+D24</f>
        <v>184090.68069999997</v>
      </c>
      <c r="E21" s="23">
        <f>E22+E23+E24</f>
        <v>182393.66754999998</v>
      </c>
      <c r="F21" s="23">
        <f t="shared" si="0"/>
        <v>99.07816455262855</v>
      </c>
    </row>
    <row r="22" spans="1:6" outlineLevel="1">
      <c r="A22" s="17" t="s">
        <v>16</v>
      </c>
      <c r="B22" s="18" t="s">
        <v>47</v>
      </c>
      <c r="C22" s="18" t="s">
        <v>48</v>
      </c>
      <c r="D22" s="24">
        <v>1231.2</v>
      </c>
      <c r="E22" s="24">
        <v>0</v>
      </c>
      <c r="F22" s="24">
        <f t="shared" si="0"/>
        <v>0</v>
      </c>
    </row>
    <row r="23" spans="1:6" outlineLevel="1">
      <c r="A23" s="17" t="s">
        <v>17</v>
      </c>
      <c r="B23" s="18" t="s">
        <v>47</v>
      </c>
      <c r="C23" s="18" t="s">
        <v>52</v>
      </c>
      <c r="D23" s="24">
        <f>86793+353.75352-17278.68312+39494.6+47698-86+9086+30000-742.76873+120.08-15152.56648-885.78101-730.5743</f>
        <v>178669.05987999996</v>
      </c>
      <c r="E23" s="24">
        <v>178583.34672999999</v>
      </c>
      <c r="F23" s="24">
        <f t="shared" si="0"/>
        <v>99.95202686460793</v>
      </c>
    </row>
    <row r="24" spans="1:6" outlineLevel="1">
      <c r="A24" s="17" t="s">
        <v>18</v>
      </c>
      <c r="B24" s="18" t="s">
        <v>47</v>
      </c>
      <c r="C24" s="18" t="s">
        <v>54</v>
      </c>
      <c r="D24" s="24">
        <f>5755.9-4.9+14.4+10-47.001+127.001-1554-92.5939-18.38528</f>
        <v>4190.4208199999994</v>
      </c>
      <c r="E24" s="24">
        <v>3810.3208199999999</v>
      </c>
      <c r="F24" s="24">
        <f t="shared" si="0"/>
        <v>90.92931196347007</v>
      </c>
    </row>
    <row r="25" spans="1:6" outlineLevel="1">
      <c r="A25" s="15" t="s">
        <v>19</v>
      </c>
      <c r="B25" s="16" t="s">
        <v>48</v>
      </c>
      <c r="C25" s="16"/>
      <c r="D25" s="23">
        <f>D26+D27+D28+D29</f>
        <v>313529.90463999996</v>
      </c>
      <c r="E25" s="23">
        <f>E26+E27+E28+E29</f>
        <v>297340.44441999996</v>
      </c>
      <c r="F25" s="23">
        <f t="shared" si="0"/>
        <v>94.836390411119154</v>
      </c>
    </row>
    <row r="26" spans="1:6" s="2" customFormat="1">
      <c r="A26" s="17" t="s">
        <v>20</v>
      </c>
      <c r="B26" s="18" t="s">
        <v>48</v>
      </c>
      <c r="C26" s="18" t="s">
        <v>44</v>
      </c>
      <c r="D26" s="24">
        <f>70269.2-0.01728-2039.22035+328.34998+22588.5+759.03734+6038.54941+13.9-20</f>
        <v>97938.299099999975</v>
      </c>
      <c r="E26" s="24">
        <v>89454.268049999999</v>
      </c>
      <c r="F26" s="24">
        <f t="shared" si="0"/>
        <v>91.337371459415124</v>
      </c>
    </row>
    <row r="27" spans="1:6" outlineLevel="1">
      <c r="A27" s="17" t="s">
        <v>21</v>
      </c>
      <c r="B27" s="18" t="s">
        <v>48</v>
      </c>
      <c r="C27" s="18" t="s">
        <v>45</v>
      </c>
      <c r="D27" s="24">
        <f>49852-11.122-2423.2-5407.83126-2918.20474+264-293.773-200.72642</f>
        <v>38861.14258</v>
      </c>
      <c r="E27" s="24">
        <v>35927.655590000002</v>
      </c>
      <c r="F27" s="24">
        <f t="shared" si="0"/>
        <v>92.451361964046512</v>
      </c>
    </row>
    <row r="28" spans="1:6" outlineLevel="1">
      <c r="A28" s="17" t="s">
        <v>22</v>
      </c>
      <c r="B28" s="18" t="s">
        <v>48</v>
      </c>
      <c r="C28" s="18" t="s">
        <v>46</v>
      </c>
      <c r="D28" s="24">
        <f>122228.4+17278.68312-15280.6+11.672-4.59-9000+742.76873+5407.83126+209.32+18117.77222+500+166.772+3756.8019+885.78101+200.72642+730.5743</f>
        <v>145951.91295999999</v>
      </c>
      <c r="E28" s="24">
        <v>142684.36851999999</v>
      </c>
      <c r="F28" s="24">
        <f t="shared" si="0"/>
        <v>97.761218490575374</v>
      </c>
    </row>
    <row r="29" spans="1:6" ht="31.5" outlineLevel="1">
      <c r="A29" s="17" t="s">
        <v>23</v>
      </c>
      <c r="B29" s="18" t="s">
        <v>48</v>
      </c>
      <c r="C29" s="18" t="s">
        <v>48</v>
      </c>
      <c r="D29" s="24">
        <f>31678.8-163.4-0.55+37.5+2.7+91.2+116.3-1004+20</f>
        <v>30778.55</v>
      </c>
      <c r="E29" s="24">
        <v>29274.152259999999</v>
      </c>
      <c r="F29" s="24">
        <f t="shared" si="0"/>
        <v>95.112187741137902</v>
      </c>
    </row>
    <row r="30" spans="1:6" outlineLevel="1">
      <c r="A30" s="15" t="s">
        <v>24</v>
      </c>
      <c r="B30" s="16" t="s">
        <v>55</v>
      </c>
      <c r="C30" s="16"/>
      <c r="D30" s="23">
        <f>D31+D32+D33+D34+D35</f>
        <v>1279388.90181</v>
      </c>
      <c r="E30" s="23">
        <f>E31+E32+E33+E34+E35</f>
        <v>1263693.4709699999</v>
      </c>
      <c r="F30" s="23">
        <f t="shared" si="0"/>
        <v>98.773208770390681</v>
      </c>
    </row>
    <row r="31" spans="1:6" s="2" customFormat="1">
      <c r="A31" s="17" t="s">
        <v>25</v>
      </c>
      <c r="B31" s="18" t="s">
        <v>55</v>
      </c>
      <c r="C31" s="18" t="s">
        <v>44</v>
      </c>
      <c r="D31" s="24">
        <f>516576.9-8500+5000+2012.5+300.8+1500-1673.4+56.41922-183.66</f>
        <v>515089.55922</v>
      </c>
      <c r="E31" s="24">
        <v>514479.86845000001</v>
      </c>
      <c r="F31" s="24">
        <f t="shared" si="0"/>
        <v>99.881634026726687</v>
      </c>
    </row>
    <row r="32" spans="1:6" outlineLevel="1">
      <c r="A32" s="17" t="s">
        <v>26</v>
      </c>
      <c r="B32" s="18" t="s">
        <v>55</v>
      </c>
      <c r="C32" s="18" t="s">
        <v>45</v>
      </c>
      <c r="D32" s="24">
        <f>586667.3-3139.9+25948.7-3000-5000+10+3741.5+18336.7+559.1+600+928.3+1661.6-11182.7754+33.33238+38.98098+922</f>
        <v>617124.83795999992</v>
      </c>
      <c r="E32" s="24">
        <v>605324.89199999999</v>
      </c>
      <c r="F32" s="24">
        <f t="shared" si="0"/>
        <v>98.08791589089067</v>
      </c>
    </row>
    <row r="33" spans="1:6" outlineLevel="1">
      <c r="A33" s="17" t="s">
        <v>27</v>
      </c>
      <c r="B33" s="18" t="s">
        <v>55</v>
      </c>
      <c r="C33" s="18" t="s">
        <v>46</v>
      </c>
      <c r="D33" s="24">
        <f>98789.3-250-2200-263-158.1-598-10-1968.3+429.10463-922</f>
        <v>92849.004629999996</v>
      </c>
      <c r="E33" s="24">
        <v>92026.409109999993</v>
      </c>
      <c r="F33" s="24">
        <f t="shared" si="0"/>
        <v>99.114050254735616</v>
      </c>
    </row>
    <row r="34" spans="1:6" outlineLevel="1">
      <c r="A34" s="17" t="s">
        <v>59</v>
      </c>
      <c r="B34" s="18" t="s">
        <v>55</v>
      </c>
      <c r="C34" s="18" t="s">
        <v>55</v>
      </c>
      <c r="D34" s="24">
        <f>22844.8-411+4000-4837+598-5754-859.9+1000+175-2450.4</f>
        <v>14305.500000000002</v>
      </c>
      <c r="E34" s="24">
        <v>13607.47597</v>
      </c>
      <c r="F34" s="24">
        <f t="shared" si="0"/>
        <v>95.120589773164156</v>
      </c>
    </row>
    <row r="35" spans="1:6" outlineLevel="1">
      <c r="A35" s="17" t="s">
        <v>28</v>
      </c>
      <c r="B35" s="18" t="s">
        <v>55</v>
      </c>
      <c r="C35" s="18" t="s">
        <v>52</v>
      </c>
      <c r="D35" s="24">
        <f>40120.4-343+21.5+221.1</f>
        <v>40020</v>
      </c>
      <c r="E35" s="24">
        <v>38254.825440000001</v>
      </c>
      <c r="F35" s="24">
        <f t="shared" si="0"/>
        <v>95.589268965517235</v>
      </c>
    </row>
    <row r="36" spans="1:6" outlineLevel="1">
      <c r="A36" s="15" t="s">
        <v>60</v>
      </c>
      <c r="B36" s="16" t="s">
        <v>56</v>
      </c>
      <c r="C36" s="16"/>
      <c r="D36" s="23">
        <f>D37+D38</f>
        <v>112159.69537</v>
      </c>
      <c r="E36" s="23">
        <f>E37+E38</f>
        <v>93393.523520000002</v>
      </c>
      <c r="F36" s="23">
        <f t="shared" si="0"/>
        <v>83.268346273505045</v>
      </c>
    </row>
    <row r="37" spans="1:6" s="2" customFormat="1">
      <c r="A37" s="17" t="s">
        <v>29</v>
      </c>
      <c r="B37" s="18" t="s">
        <v>56</v>
      </c>
      <c r="C37" s="18" t="s">
        <v>44</v>
      </c>
      <c r="D37" s="24">
        <f>109436.6-106.1-5041.9-2107.9+147.57151</f>
        <v>102328.27151000001</v>
      </c>
      <c r="E37" s="24">
        <v>83562.221510000003</v>
      </c>
      <c r="F37" s="24">
        <f t="shared" si="0"/>
        <v>81.660933265968353</v>
      </c>
    </row>
    <row r="38" spans="1:6" outlineLevel="1">
      <c r="A38" s="17" t="s">
        <v>30</v>
      </c>
      <c r="B38" s="18" t="s">
        <v>56</v>
      </c>
      <c r="C38" s="18" t="s">
        <v>47</v>
      </c>
      <c r="D38" s="24">
        <f>10396.4-60+71.7-576.67614</f>
        <v>9831.4238600000008</v>
      </c>
      <c r="E38" s="24">
        <v>9831.3020099999994</v>
      </c>
      <c r="F38" s="24">
        <f t="shared" si="0"/>
        <v>99.998760606787613</v>
      </c>
    </row>
    <row r="39" spans="1:6" outlineLevel="1">
      <c r="A39" s="15" t="s">
        <v>31</v>
      </c>
      <c r="B39" s="16" t="s">
        <v>57</v>
      </c>
      <c r="C39" s="16"/>
      <c r="D39" s="23">
        <f>D40+D41+D42+D43</f>
        <v>165101.71979999999</v>
      </c>
      <c r="E39" s="23">
        <f>E40+E41+E42+E43</f>
        <v>155960.36599999998</v>
      </c>
      <c r="F39" s="23">
        <f t="shared" si="0"/>
        <v>94.463198923019334</v>
      </c>
    </row>
    <row r="40" spans="1:6" s="2" customFormat="1">
      <c r="A40" s="17" t="s">
        <v>32</v>
      </c>
      <c r="B40" s="18" t="s">
        <v>57</v>
      </c>
      <c r="C40" s="18" t="s">
        <v>44</v>
      </c>
      <c r="D40" s="24">
        <f>5451.9+156.9</f>
        <v>5608.7999999999993</v>
      </c>
      <c r="E40" s="24">
        <v>5597.4911199999997</v>
      </c>
      <c r="F40" s="24">
        <f t="shared" si="0"/>
        <v>99.798372557409792</v>
      </c>
    </row>
    <row r="41" spans="1:6" outlineLevel="1">
      <c r="A41" s="17" t="s">
        <v>33</v>
      </c>
      <c r="B41" s="18" t="s">
        <v>57</v>
      </c>
      <c r="C41" s="18" t="s">
        <v>46</v>
      </c>
      <c r="D41" s="24">
        <f>27499.7+0.008-2050-93.1-13.9-95.4002</f>
        <v>25247.307800000002</v>
      </c>
      <c r="E41" s="24">
        <v>21524.425800000001</v>
      </c>
      <c r="F41" s="24">
        <f t="shared" si="0"/>
        <v>85.254340662809199</v>
      </c>
    </row>
    <row r="42" spans="1:6" outlineLevel="1">
      <c r="A42" s="17" t="s">
        <v>34</v>
      </c>
      <c r="B42" s="18" t="s">
        <v>57</v>
      </c>
      <c r="C42" s="18" t="s">
        <v>47</v>
      </c>
      <c r="D42" s="24">
        <f>143808.8+1072.312-310.6-8789.9-4919.8</f>
        <v>130860.81199999999</v>
      </c>
      <c r="E42" s="24">
        <v>125453.64908</v>
      </c>
      <c r="F42" s="24">
        <f t="shared" si="0"/>
        <v>95.868004456521334</v>
      </c>
    </row>
    <row r="43" spans="1:6" outlineLevel="1">
      <c r="A43" s="17" t="s">
        <v>35</v>
      </c>
      <c r="B43" s="18" t="s">
        <v>57</v>
      </c>
      <c r="C43" s="18" t="s">
        <v>49</v>
      </c>
      <c r="D43" s="24">
        <f>3362.7+22.1</f>
        <v>3384.7999999999997</v>
      </c>
      <c r="E43" s="24">
        <v>3384.8</v>
      </c>
      <c r="F43" s="24">
        <f t="shared" si="0"/>
        <v>100.00000000000003</v>
      </c>
    </row>
    <row r="44" spans="1:6" s="2" customFormat="1">
      <c r="A44" s="15" t="s">
        <v>36</v>
      </c>
      <c r="B44" s="16" t="s">
        <v>50</v>
      </c>
      <c r="C44" s="16"/>
      <c r="D44" s="23">
        <f>D45+D46+D47+D48</f>
        <v>177995.7</v>
      </c>
      <c r="E44" s="23">
        <f>E45+E46+E47+E48</f>
        <v>177854.99514000001</v>
      </c>
      <c r="F44" s="23">
        <f t="shared" si="0"/>
        <v>99.92095041621792</v>
      </c>
    </row>
    <row r="45" spans="1:6" outlineLevel="1">
      <c r="A45" s="17" t="s">
        <v>37</v>
      </c>
      <c r="B45" s="18" t="s">
        <v>50</v>
      </c>
      <c r="C45" s="18" t="s">
        <v>44</v>
      </c>
      <c r="D45" s="24">
        <f>127454.8+29000-5565.06+305+178.545+462.40411+8936.6+110.3</f>
        <v>160882.58911</v>
      </c>
      <c r="E45" s="24">
        <v>160882.58911</v>
      </c>
      <c r="F45" s="24">
        <f t="shared" si="0"/>
        <v>100</v>
      </c>
    </row>
    <row r="46" spans="1:6" outlineLevel="1">
      <c r="A46" s="17" t="s">
        <v>38</v>
      </c>
      <c r="B46" s="18" t="s">
        <v>50</v>
      </c>
      <c r="C46" s="18" t="s">
        <v>45</v>
      </c>
      <c r="D46" s="24">
        <f>1598.2-434.94-358.7702</f>
        <v>804.48980000000006</v>
      </c>
      <c r="E46" s="24">
        <v>804.48979999999995</v>
      </c>
      <c r="F46" s="24">
        <f t="shared" si="0"/>
        <v>99.999999999999986</v>
      </c>
    </row>
    <row r="47" spans="1:6" outlineLevel="1">
      <c r="A47" s="17" t="s">
        <v>39</v>
      </c>
      <c r="B47" s="18" t="s">
        <v>50</v>
      </c>
      <c r="C47" s="18" t="s">
        <v>46</v>
      </c>
      <c r="D47" s="24">
        <v>11187.5</v>
      </c>
      <c r="E47" s="24">
        <v>11187.5</v>
      </c>
      <c r="F47" s="24">
        <f t="shared" si="0"/>
        <v>100</v>
      </c>
    </row>
    <row r="48" spans="1:6" s="2" customFormat="1" ht="31.5">
      <c r="A48" s="17" t="s">
        <v>40</v>
      </c>
      <c r="B48" s="18" t="s">
        <v>50</v>
      </c>
      <c r="C48" s="18" t="s">
        <v>48</v>
      </c>
      <c r="D48" s="24">
        <f>5187.4+37.355-103.63391</f>
        <v>5121.1210899999996</v>
      </c>
      <c r="E48" s="24">
        <v>4980.4162299999998</v>
      </c>
      <c r="F48" s="24">
        <f t="shared" si="0"/>
        <v>97.252459812466569</v>
      </c>
    </row>
    <row r="49" spans="1:6" s="2" customFormat="1">
      <c r="A49" s="15" t="s">
        <v>41</v>
      </c>
      <c r="B49" s="16" t="s">
        <v>54</v>
      </c>
      <c r="C49" s="16"/>
      <c r="D49" s="23">
        <f>D50+D51</f>
        <v>7104.48</v>
      </c>
      <c r="E49" s="23">
        <f>E50+E51</f>
        <v>7104.48</v>
      </c>
      <c r="F49" s="23">
        <f t="shared" si="0"/>
        <v>100</v>
      </c>
    </row>
    <row r="50" spans="1:6" outlineLevel="1">
      <c r="A50" s="17" t="s">
        <v>42</v>
      </c>
      <c r="B50" s="18" t="s">
        <v>54</v>
      </c>
      <c r="C50" s="18" t="s">
        <v>44</v>
      </c>
      <c r="D50" s="24">
        <f>3953+42.6-83.12</f>
        <v>3912.48</v>
      </c>
      <c r="E50" s="24">
        <v>3912.48</v>
      </c>
      <c r="F50" s="24">
        <f t="shared" si="0"/>
        <v>100</v>
      </c>
    </row>
    <row r="51" spans="1:6" outlineLevel="1">
      <c r="A51" s="17" t="s">
        <v>43</v>
      </c>
      <c r="B51" s="18" t="s">
        <v>54</v>
      </c>
      <c r="C51" s="18" t="s">
        <v>45</v>
      </c>
      <c r="D51" s="24">
        <f>3549-357</f>
        <v>3192</v>
      </c>
      <c r="E51" s="24">
        <v>3192</v>
      </c>
      <c r="F51" s="24">
        <f t="shared" si="0"/>
        <v>100</v>
      </c>
    </row>
    <row r="52" spans="1:6" s="2" customFormat="1" ht="31.5">
      <c r="A52" s="15" t="s">
        <v>62</v>
      </c>
      <c r="B52" s="16" t="s">
        <v>51</v>
      </c>
      <c r="C52" s="16"/>
      <c r="D52" s="23">
        <f>D53</f>
        <v>166.7</v>
      </c>
      <c r="E52" s="23">
        <f>E53</f>
        <v>166.64516</v>
      </c>
      <c r="F52" s="23">
        <f t="shared" si="0"/>
        <v>99.967102579484106</v>
      </c>
    </row>
    <row r="53" spans="1:6" ht="31.5" outlineLevel="1">
      <c r="A53" s="19" t="s">
        <v>63</v>
      </c>
      <c r="B53" s="20" t="s">
        <v>51</v>
      </c>
      <c r="C53" s="20" t="s">
        <v>44</v>
      </c>
      <c r="D53" s="25">
        <f>164.6+2.1</f>
        <v>166.7</v>
      </c>
      <c r="E53" s="25">
        <v>166.64516</v>
      </c>
      <c r="F53" s="24">
        <f t="shared" si="0"/>
        <v>99.967102579484106</v>
      </c>
    </row>
    <row r="54" spans="1:6" s="6" customFormat="1">
      <c r="A54" s="21" t="s">
        <v>58</v>
      </c>
      <c r="B54" s="22"/>
      <c r="C54" s="22"/>
      <c r="D54" s="26">
        <f>D9+D18+D21+D25+D30+D36+D39+D44+D49+D52</f>
        <v>2410040.1535000005</v>
      </c>
      <c r="E54" s="26">
        <f>E9+E18+E21+E25+E30+E36+E39+E44+E49+E52</f>
        <v>2332433.9173599998</v>
      </c>
      <c r="F54" s="23">
        <f t="shared" si="0"/>
        <v>96.779877877665385</v>
      </c>
    </row>
    <row r="55" spans="1:6" s="10" customFormat="1">
      <c r="A55" s="7"/>
      <c r="B55" s="8"/>
      <c r="C55" s="8"/>
      <c r="D55" s="9"/>
      <c r="E55" s="9"/>
      <c r="F55" s="9"/>
    </row>
    <row r="56" spans="1:6" s="10" customFormat="1">
      <c r="A56" s="11"/>
      <c r="B56" s="12"/>
      <c r="C56" s="12"/>
      <c r="D56" s="13"/>
      <c r="E56" s="13"/>
      <c r="F56" s="13"/>
    </row>
  </sheetData>
  <mergeCells count="5">
    <mergeCell ref="A1:F1"/>
    <mergeCell ref="A2:F2"/>
    <mergeCell ref="A3:F3"/>
    <mergeCell ref="A5:F5"/>
    <mergeCell ref="A6:F6"/>
  </mergeCells>
  <pageMargins left="0.42" right="0.24" top="0.37" bottom="0.45" header="0.27" footer="0.16"/>
  <pageSetup paperSize="9" scale="8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43D1F038C4AD47858D150F0E605FB9&lt;/Code&gt;&#10;  &lt;ObjectCode&gt;SQUERY_SVOD_ROSP&lt;/ObjectCode&gt;&#10;  &lt;DocName&gt;Сводная бюджетная роспись&lt;/DocName&gt;&#10;  &lt;VariantName&gt;Функциональная структура бюджета (по черновику)&lt;/VariantName&gt;&#10;  &lt;VariantLink&gt;22600971&lt;/VariantLink&gt;&#10;  &lt;ReportLink&gt;126924&lt;/ReportLink&gt;&#10;  &lt;Note&gt;01.01.2018 - 02.01.2018&#10;&lt;/Note&gt;&#10;  &lt;SilentMode&gt;false&lt;/SilentMode&gt;&#10;  &lt;DateInfo&gt;&#10;    &lt;string&gt;01.01.2018&lt;/string&gt;&#10;    &lt;string&gt;02.01.2018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AC80BBF9-5AF3-4933-98CB-DE7CBDB2735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Шлоева Ольга Николаевна</cp:lastModifiedBy>
  <cp:lastPrinted>2019-11-11T10:46:28Z</cp:lastPrinted>
  <dcterms:created xsi:type="dcterms:W3CDTF">2017-11-09T07:45:58Z</dcterms:created>
  <dcterms:modified xsi:type="dcterms:W3CDTF">2021-05-25T10:45:13Z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Сводная бюджетная роспись</vt:lpwstr>
  </property>
</Properties>
</file>