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Финансовое управление\Савельева\НА САЙТ адм.о.Муром\решение Совета 296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Print_Titles" localSheetId="0">Документ!$8:$8</definedName>
  </definedNames>
  <calcPr calcId="152511"/>
</workbook>
</file>

<file path=xl/calcChain.xml><?xml version="1.0" encoding="utf-8"?>
<calcChain xmlns="http://schemas.openxmlformats.org/spreadsheetml/2006/main">
  <c r="G560" i="2" l="1"/>
  <c r="G819" i="2"/>
  <c r="G816" i="2"/>
  <c r="G339" i="2"/>
  <c r="G337" i="2"/>
  <c r="I315" i="2"/>
  <c r="H315" i="2"/>
  <c r="G315" i="2"/>
  <c r="G287" i="2"/>
  <c r="I251" i="2"/>
  <c r="H251" i="2"/>
  <c r="G251" i="2"/>
  <c r="G219" i="2"/>
  <c r="G375" i="2"/>
  <c r="G373" i="2"/>
  <c r="G377" i="2"/>
  <c r="I313" i="2"/>
  <c r="I312" i="2" s="1"/>
  <c r="I311" i="2" s="1"/>
  <c r="H313" i="2"/>
  <c r="H312" i="2"/>
  <c r="H311" i="2" s="1"/>
  <c r="G313" i="2"/>
  <c r="G312" i="2" s="1"/>
  <c r="G311" i="2" s="1"/>
  <c r="G877" i="2"/>
  <c r="G532" i="2"/>
  <c r="G489" i="2"/>
  <c r="I109" i="2"/>
  <c r="H109" i="2"/>
  <c r="G109" i="2"/>
  <c r="G504" i="2"/>
  <c r="I503" i="2"/>
  <c r="H503" i="2"/>
  <c r="G503" i="2"/>
  <c r="I884" i="2"/>
  <c r="H884" i="2"/>
  <c r="G884" i="2"/>
  <c r="I876" i="2"/>
  <c r="H876" i="2"/>
  <c r="H875" i="2" s="1"/>
  <c r="H874" i="2" s="1"/>
  <c r="I875" i="2"/>
  <c r="I874" i="2" s="1"/>
  <c r="G876" i="2"/>
  <c r="G875" i="2" s="1"/>
  <c r="G874" i="2" s="1"/>
  <c r="I867" i="2"/>
  <c r="H867" i="2"/>
  <c r="G867" i="2"/>
  <c r="G256" i="2"/>
  <c r="G370" i="2"/>
  <c r="G329" i="2"/>
  <c r="G325" i="2"/>
  <c r="G710" i="2"/>
  <c r="G709" i="2" s="1"/>
  <c r="G708" i="2"/>
  <c r="G707" i="2" s="1"/>
  <c r="G674" i="2"/>
  <c r="G323" i="2"/>
  <c r="G310" i="2"/>
  <c r="G299" i="2"/>
  <c r="G293" i="2"/>
  <c r="G274" i="2"/>
  <c r="I771" i="2"/>
  <c r="H771" i="2"/>
  <c r="G771" i="2"/>
  <c r="I699" i="2"/>
  <c r="H699" i="2"/>
  <c r="G699" i="2"/>
  <c r="I697" i="2"/>
  <c r="H697" i="2"/>
  <c r="G697" i="2"/>
  <c r="I709" i="2"/>
  <c r="H709" i="2"/>
  <c r="I707" i="2"/>
  <c r="H707" i="2"/>
  <c r="I719" i="2" l="1"/>
  <c r="H719" i="2"/>
  <c r="G719" i="2"/>
  <c r="G308" i="2"/>
  <c r="G307" i="2"/>
  <c r="I598" i="2"/>
  <c r="H598" i="2"/>
  <c r="G598" i="2"/>
  <c r="G455" i="2"/>
  <c r="G755" i="2"/>
  <c r="G722" i="2"/>
  <c r="G666" i="2"/>
  <c r="G537" i="2"/>
  <c r="G536" i="2"/>
  <c r="G585" i="2"/>
  <c r="G572" i="2"/>
  <c r="G567" i="2"/>
  <c r="I395" i="2"/>
  <c r="H395" i="2"/>
  <c r="G395" i="2"/>
  <c r="G400" i="2"/>
  <c r="G524" i="2"/>
  <c r="G520" i="2"/>
  <c r="I46" i="2"/>
  <c r="I45" i="2" s="1"/>
  <c r="I44" i="2" s="1"/>
  <c r="I43" i="2" s="1"/>
  <c r="H46" i="2"/>
  <c r="H45" i="2"/>
  <c r="H44" i="2" s="1"/>
  <c r="H43" i="2" s="1"/>
  <c r="G46" i="2"/>
  <c r="G45" i="2" s="1"/>
  <c r="G44" i="2" s="1"/>
  <c r="G43" i="2" s="1"/>
  <c r="G428" i="2"/>
  <c r="I596" i="2"/>
  <c r="H596" i="2"/>
  <c r="I595" i="2"/>
  <c r="H595" i="2"/>
  <c r="G596" i="2"/>
  <c r="I399" i="2"/>
  <c r="H399" i="2"/>
  <c r="G399" i="2"/>
  <c r="G326" i="2"/>
  <c r="G296" i="2"/>
  <c r="G262" i="2"/>
  <c r="I244" i="2"/>
  <c r="H244" i="2"/>
  <c r="G244" i="2"/>
  <c r="I75" i="2"/>
  <c r="H75" i="2"/>
  <c r="G75" i="2"/>
  <c r="G61" i="2"/>
  <c r="G59" i="2"/>
  <c r="G22" i="2"/>
  <c r="G254" i="2"/>
  <c r="I309" i="2"/>
  <c r="H309" i="2"/>
  <c r="G309" i="2"/>
  <c r="G595" i="2" l="1"/>
  <c r="I703" i="2"/>
  <c r="H703" i="2"/>
  <c r="G703" i="2"/>
  <c r="G227" i="2"/>
  <c r="G364" i="2"/>
  <c r="G592" i="2"/>
  <c r="H588" i="2"/>
  <c r="H577" i="2"/>
  <c r="G577" i="2"/>
  <c r="H299" i="2"/>
  <c r="I292" i="2"/>
  <c r="H292" i="2"/>
  <c r="G292" i="2"/>
  <c r="G291" i="2"/>
  <c r="H287" i="2"/>
  <c r="I265" i="2" l="1"/>
  <c r="H265" i="2"/>
  <c r="G265" i="2"/>
  <c r="H219" i="2"/>
  <c r="G168" i="2"/>
  <c r="G167" i="2"/>
  <c r="G73" i="2"/>
  <c r="G69" i="2"/>
  <c r="G60" i="2"/>
  <c r="I845" i="2"/>
  <c r="H845" i="2"/>
  <c r="G845" i="2"/>
  <c r="I763" i="2"/>
  <c r="H763" i="2"/>
  <c r="G763" i="2"/>
  <c r="G360" i="2"/>
  <c r="G223" i="2"/>
  <c r="G206" i="2"/>
  <c r="G195" i="2"/>
  <c r="G432" i="2"/>
  <c r="G440" i="2"/>
  <c r="I603" i="2"/>
  <c r="H603" i="2"/>
  <c r="G603" i="2"/>
  <c r="G588" i="2"/>
  <c r="G587" i="2" s="1"/>
  <c r="G574" i="2"/>
  <c r="I601" i="2"/>
  <c r="I600" i="2" s="1"/>
  <c r="H601" i="2"/>
  <c r="H600" i="2" s="1"/>
  <c r="G601" i="2"/>
  <c r="G600" i="2" s="1"/>
  <c r="I591" i="2"/>
  <c r="H591" i="2"/>
  <c r="G591" i="2"/>
  <c r="I587" i="2"/>
  <c r="H587" i="2"/>
  <c r="G756" i="2"/>
  <c r="I573" i="2"/>
  <c r="H573" i="2"/>
  <c r="G573" i="2"/>
  <c r="I397" i="2"/>
  <c r="H397" i="2"/>
  <c r="I394" i="2"/>
  <c r="I393" i="2" s="1"/>
  <c r="H394" i="2"/>
  <c r="H393" i="2" s="1"/>
  <c r="G397" i="2"/>
  <c r="G394" i="2" l="1"/>
  <c r="G393" i="2" s="1"/>
  <c r="G534" i="2"/>
  <c r="G533" i="2"/>
  <c r="G754" i="2"/>
  <c r="G753" i="2"/>
  <c r="G829" i="2"/>
  <c r="G828" i="2"/>
  <c r="G822" i="2"/>
  <c r="I751" i="2"/>
  <c r="H751" i="2"/>
  <c r="G751" i="2"/>
  <c r="I750" i="2"/>
  <c r="H750" i="2"/>
  <c r="G750" i="2"/>
  <c r="G95" i="2"/>
  <c r="G650" i="2"/>
  <c r="I644" i="2"/>
  <c r="I643" i="2" s="1"/>
  <c r="I642" i="2" s="1"/>
  <c r="I641" i="2" s="1"/>
  <c r="H644" i="2"/>
  <c r="H643" i="2"/>
  <c r="H642" i="2" s="1"/>
  <c r="H641" i="2" s="1"/>
  <c r="G644" i="2"/>
  <c r="G643" i="2" s="1"/>
  <c r="G642" i="2" s="1"/>
  <c r="G641" i="2" s="1"/>
  <c r="G327" i="2"/>
  <c r="G295" i="2"/>
  <c r="H280" i="2"/>
  <c r="G280" i="2"/>
  <c r="H277" i="2"/>
  <c r="I761" i="2"/>
  <c r="H761" i="2"/>
  <c r="G761" i="2"/>
  <c r="I677" i="2"/>
  <c r="H677" i="2"/>
  <c r="G677" i="2"/>
  <c r="I653" i="2"/>
  <c r="H653" i="2"/>
  <c r="G653" i="2"/>
  <c r="G221" i="2"/>
  <c r="G36" i="2" l="1"/>
  <c r="G33" i="2"/>
  <c r="G590" i="2" l="1"/>
  <c r="I571" i="2"/>
  <c r="H571" i="2"/>
  <c r="G571" i="2"/>
  <c r="G409" i="2" l="1"/>
  <c r="G286" i="2"/>
  <c r="I589" i="2"/>
  <c r="I586" i="2" s="1"/>
  <c r="H589" i="2"/>
  <c r="H586" i="2" s="1"/>
  <c r="G589" i="2"/>
  <c r="G586" i="2" s="1"/>
  <c r="I213" i="2" l="1"/>
  <c r="H213" i="2"/>
  <c r="G213" i="2"/>
  <c r="I291" i="2" l="1"/>
  <c r="H291" i="2"/>
  <c r="I308" i="2"/>
  <c r="H308" i="2"/>
  <c r="G142" i="2"/>
  <c r="G141" i="2"/>
  <c r="G139" i="2"/>
  <c r="G138" i="2"/>
  <c r="H408" i="2"/>
  <c r="I408" i="2"/>
  <c r="G408" i="2"/>
  <c r="G94" i="2"/>
  <c r="H122" i="2"/>
  <c r="H121" i="2" s="1"/>
  <c r="H120" i="2" s="1"/>
  <c r="H119" i="2" s="1"/>
  <c r="H118" i="2" s="1"/>
  <c r="H117" i="2" s="1"/>
  <c r="I122" i="2"/>
  <c r="I121" i="2" s="1"/>
  <c r="I120" i="2" s="1"/>
  <c r="I119" i="2" s="1"/>
  <c r="I118" i="2" s="1"/>
  <c r="I117" i="2" s="1"/>
  <c r="G122" i="2"/>
  <c r="G121" i="2" s="1"/>
  <c r="G120" i="2" s="1"/>
  <c r="G119" i="2" s="1"/>
  <c r="G118" i="2" s="1"/>
  <c r="G117" i="2" s="1"/>
  <c r="H535" i="2" l="1"/>
  <c r="I535" i="2"/>
  <c r="G535" i="2"/>
  <c r="G529" i="2"/>
  <c r="I613" i="2"/>
  <c r="H613" i="2"/>
  <c r="G613" i="2"/>
  <c r="G612" i="2" s="1"/>
  <c r="I615" i="2"/>
  <c r="H615" i="2"/>
  <c r="G615" i="2"/>
  <c r="G609" i="2"/>
  <c r="G611" i="2"/>
  <c r="H303" i="2"/>
  <c r="H302" i="2" s="1"/>
  <c r="I303" i="2"/>
  <c r="I302" i="2" s="1"/>
  <c r="H306" i="2"/>
  <c r="I237" i="2"/>
  <c r="H237" i="2"/>
  <c r="I696" i="2"/>
  <c r="I672" i="2"/>
  <c r="H633" i="2"/>
  <c r="I633" i="2"/>
  <c r="G633" i="2"/>
  <c r="H631" i="2"/>
  <c r="I631" i="2"/>
  <c r="G631" i="2"/>
  <c r="G630" i="2" l="1"/>
  <c r="G629" i="2" s="1"/>
  <c r="G628" i="2" s="1"/>
  <c r="H630" i="2"/>
  <c r="H629" i="2" s="1"/>
  <c r="H628" i="2" s="1"/>
  <c r="I630" i="2"/>
  <c r="I629" i="2" s="1"/>
  <c r="I628" i="2" s="1"/>
  <c r="G303" i="2"/>
  <c r="G302" i="2" s="1"/>
  <c r="G301" i="2" s="1"/>
  <c r="G300" i="2" s="1"/>
  <c r="I306" i="2"/>
  <c r="I305" i="2" s="1"/>
  <c r="I301" i="2" s="1"/>
  <c r="G306" i="2"/>
  <c r="G305" i="2" s="1"/>
  <c r="G237" i="2"/>
  <c r="G236" i="2" s="1"/>
  <c r="G235" i="2" s="1"/>
  <c r="G234" i="2"/>
  <c r="G233" i="2" s="1"/>
  <c r="G232" i="2" s="1"/>
  <c r="G444" i="2"/>
  <c r="G443" i="2" s="1"/>
  <c r="I705" i="2"/>
  <c r="H705" i="2"/>
  <c r="G705" i="2"/>
  <c r="G783" i="2"/>
  <c r="G781" i="2" s="1"/>
  <c r="I753" i="2"/>
  <c r="I752" i="2" s="1"/>
  <c r="H753" i="2"/>
  <c r="H752" i="2" s="1"/>
  <c r="G752" i="2"/>
  <c r="G728" i="2"/>
  <c r="I724" i="2"/>
  <c r="H724" i="2"/>
  <c r="H723" i="2" s="1"/>
  <c r="I723" i="2"/>
  <c r="G724" i="2"/>
  <c r="G723" i="2" s="1"/>
  <c r="I715" i="2"/>
  <c r="H715" i="2"/>
  <c r="G715" i="2"/>
  <c r="I712" i="2"/>
  <c r="I711" i="2" s="1"/>
  <c r="I691" i="2"/>
  <c r="H691" i="2"/>
  <c r="G691" i="2"/>
  <c r="I664" i="2"/>
  <c r="I663" i="2" s="1"/>
  <c r="I660" i="2"/>
  <c r="I446" i="2"/>
  <c r="I445" i="2" s="1"/>
  <c r="H446" i="2"/>
  <c r="G446" i="2"/>
  <c r="I444" i="2"/>
  <c r="I443" i="2" s="1"/>
  <c r="H444" i="2"/>
  <c r="H443" i="2" s="1"/>
  <c r="G388" i="2"/>
  <c r="G383" i="2"/>
  <c r="G382" i="2" s="1"/>
  <c r="H285" i="2"/>
  <c r="G285" i="2"/>
  <c r="H279" i="2"/>
  <c r="H278" i="2" s="1"/>
  <c r="G279" i="2"/>
  <c r="G278" i="2" s="1"/>
  <c r="I276" i="2"/>
  <c r="I275" i="2" s="1"/>
  <c r="H276" i="2"/>
  <c r="H275" i="2"/>
  <c r="G276" i="2"/>
  <c r="G275" i="2" s="1"/>
  <c r="I233" i="2"/>
  <c r="H233" i="2"/>
  <c r="I232" i="2"/>
  <c r="H232" i="2"/>
  <c r="I222" i="2"/>
  <c r="H222" i="2"/>
  <c r="G222" i="2"/>
  <c r="I220" i="2"/>
  <c r="H220" i="2"/>
  <c r="G220" i="2"/>
  <c r="I93" i="2"/>
  <c r="I92" i="2" s="1"/>
  <c r="I91" i="2" s="1"/>
  <c r="I90" i="2" s="1"/>
  <c r="I89" i="2" s="1"/>
  <c r="H93" i="2"/>
  <c r="H92" i="2"/>
  <c r="H91" i="2" s="1"/>
  <c r="H90" i="2" s="1"/>
  <c r="H89" i="2" s="1"/>
  <c r="G93" i="2"/>
  <c r="G92" i="2" s="1"/>
  <c r="G91" i="2" s="1"/>
  <c r="G90" i="2" s="1"/>
  <c r="G89" i="2" s="1"/>
  <c r="I55" i="2"/>
  <c r="H55" i="2"/>
  <c r="G55" i="2"/>
  <c r="I54" i="2"/>
  <c r="H54" i="2"/>
  <c r="G54" i="2"/>
  <c r="G53" i="2" s="1"/>
  <c r="G52" i="2" s="1"/>
  <c r="G51" i="2" s="1"/>
  <c r="I637" i="2"/>
  <c r="H637" i="2"/>
  <c r="I636" i="2"/>
  <c r="I635" i="2" s="1"/>
  <c r="H636" i="2"/>
  <c r="H635" i="2" s="1"/>
  <c r="G637" i="2"/>
  <c r="G636" i="2" s="1"/>
  <c r="G635" i="2" s="1"/>
  <c r="I649" i="2"/>
  <c r="H649" i="2"/>
  <c r="G649" i="2"/>
  <c r="I651" i="2"/>
  <c r="H651" i="2"/>
  <c r="G651" i="2"/>
  <c r="I655" i="2"/>
  <c r="H655" i="2"/>
  <c r="G655" i="2"/>
  <c r="I657" i="2"/>
  <c r="H657" i="2"/>
  <c r="G657" i="2"/>
  <c r="I659" i="2"/>
  <c r="H659" i="2"/>
  <c r="G659" i="2"/>
  <c r="I661" i="2"/>
  <c r="H661" i="2"/>
  <c r="G661" i="2"/>
  <c r="H663" i="2"/>
  <c r="G663" i="2"/>
  <c r="I665" i="2"/>
  <c r="H665" i="2"/>
  <c r="G665" i="2"/>
  <c r="I671" i="2"/>
  <c r="H671" i="2"/>
  <c r="G671" i="2"/>
  <c r="I673" i="2"/>
  <c r="H673" i="2"/>
  <c r="G673" i="2"/>
  <c r="I675" i="2"/>
  <c r="H675" i="2"/>
  <c r="G675" i="2"/>
  <c r="I679" i="2"/>
  <c r="H679" i="2"/>
  <c r="G679" i="2"/>
  <c r="I681" i="2"/>
  <c r="H681" i="2"/>
  <c r="G681" i="2"/>
  <c r="I683" i="2"/>
  <c r="H683" i="2"/>
  <c r="G683" i="2"/>
  <c r="I685" i="2"/>
  <c r="H685" i="2"/>
  <c r="G685" i="2"/>
  <c r="I687" i="2"/>
  <c r="H687" i="2"/>
  <c r="G687" i="2"/>
  <c r="I689" i="2"/>
  <c r="H689" i="2"/>
  <c r="G689" i="2"/>
  <c r="I693" i="2"/>
  <c r="H693" i="2"/>
  <c r="G693" i="2"/>
  <c r="I695" i="2"/>
  <c r="H695" i="2"/>
  <c r="G695" i="2"/>
  <c r="I701" i="2"/>
  <c r="H701" i="2"/>
  <c r="G701" i="2"/>
  <c r="H711" i="2"/>
  <c r="G711" i="2"/>
  <c r="I713" i="2"/>
  <c r="H713" i="2"/>
  <c r="G713" i="2"/>
  <c r="I717" i="2"/>
  <c r="H717" i="2"/>
  <c r="G717" i="2"/>
  <c r="I721" i="2"/>
  <c r="H721" i="2"/>
  <c r="G721" i="2"/>
  <c r="I727" i="2"/>
  <c r="H727" i="2"/>
  <c r="H726" i="2" s="1"/>
  <c r="I726" i="2"/>
  <c r="G727" i="2"/>
  <c r="G726" i="2" s="1"/>
  <c r="I730" i="2"/>
  <c r="H730" i="2"/>
  <c r="G730" i="2"/>
  <c r="I732" i="2"/>
  <c r="H732" i="2"/>
  <c r="G732" i="2"/>
  <c r="I737" i="2"/>
  <c r="I736" i="2" s="1"/>
  <c r="H737" i="2"/>
  <c r="H736" i="2" s="1"/>
  <c r="G737" i="2"/>
  <c r="G736" i="2" s="1"/>
  <c r="I740" i="2"/>
  <c r="I739" i="2" s="1"/>
  <c r="H740" i="2"/>
  <c r="H739" i="2"/>
  <c r="G740" i="2"/>
  <c r="G739" i="2" s="1"/>
  <c r="I745" i="2"/>
  <c r="H745" i="2"/>
  <c r="G745" i="2"/>
  <c r="I747" i="2"/>
  <c r="H747" i="2"/>
  <c r="G747" i="2"/>
  <c r="I749" i="2"/>
  <c r="H749" i="2"/>
  <c r="G749" i="2"/>
  <c r="I766" i="2"/>
  <c r="H766" i="2"/>
  <c r="G766" i="2"/>
  <c r="I769" i="2"/>
  <c r="H769" i="2"/>
  <c r="G769" i="2"/>
  <c r="I773" i="2"/>
  <c r="H773" i="2"/>
  <c r="G773" i="2"/>
  <c r="I775" i="2"/>
  <c r="H775" i="2"/>
  <c r="G775" i="2"/>
  <c r="I781" i="2"/>
  <c r="H781" i="2"/>
  <c r="I785" i="2"/>
  <c r="H785" i="2"/>
  <c r="G785" i="2"/>
  <c r="I789" i="2"/>
  <c r="H789" i="2"/>
  <c r="G789" i="2"/>
  <c r="I797" i="2"/>
  <c r="I796" i="2" s="1"/>
  <c r="I795" i="2" s="1"/>
  <c r="H797" i="2"/>
  <c r="H796" i="2" s="1"/>
  <c r="H795" i="2" s="1"/>
  <c r="G797" i="2"/>
  <c r="G796" i="2" s="1"/>
  <c r="G795" i="2" s="1"/>
  <c r="I802" i="2"/>
  <c r="I801" i="2" s="1"/>
  <c r="I800" i="2" s="1"/>
  <c r="H802" i="2"/>
  <c r="H801" i="2" s="1"/>
  <c r="H800" i="2" s="1"/>
  <c r="G802" i="2"/>
  <c r="G801" i="2" s="1"/>
  <c r="G800" i="2" s="1"/>
  <c r="I809" i="2"/>
  <c r="H809" i="2"/>
  <c r="I808" i="2"/>
  <c r="I807" i="2" s="1"/>
  <c r="H808" i="2"/>
  <c r="H807" i="2" s="1"/>
  <c r="G809" i="2"/>
  <c r="G808" i="2" s="1"/>
  <c r="G807" i="2" s="1"/>
  <c r="I814" i="2"/>
  <c r="H814" i="2"/>
  <c r="G814" i="2"/>
  <c r="I817" i="2"/>
  <c r="H817" i="2"/>
  <c r="G817" i="2"/>
  <c r="I820" i="2"/>
  <c r="H820" i="2"/>
  <c r="G820" i="2"/>
  <c r="I827" i="2"/>
  <c r="I826" i="2" s="1"/>
  <c r="I825" i="2" s="1"/>
  <c r="I824" i="2" s="1"/>
  <c r="I823" i="2" s="1"/>
  <c r="H827" i="2"/>
  <c r="H826" i="2" s="1"/>
  <c r="H825" i="2" s="1"/>
  <c r="H824" i="2" s="1"/>
  <c r="H823" i="2" s="1"/>
  <c r="G827" i="2"/>
  <c r="G826" i="2" s="1"/>
  <c r="G825" i="2" s="1"/>
  <c r="G824" i="2" s="1"/>
  <c r="G823" i="2" s="1"/>
  <c r="I835" i="2"/>
  <c r="I834" i="2" s="1"/>
  <c r="I833" i="2" s="1"/>
  <c r="H835" i="2"/>
  <c r="H834" i="2"/>
  <c r="H833" i="2" s="1"/>
  <c r="G835" i="2"/>
  <c r="G834" i="2" s="1"/>
  <c r="G833" i="2" s="1"/>
  <c r="I839" i="2"/>
  <c r="H839" i="2"/>
  <c r="G839" i="2"/>
  <c r="I841" i="2"/>
  <c r="H841" i="2"/>
  <c r="G841" i="2"/>
  <c r="I843" i="2"/>
  <c r="H843" i="2"/>
  <c r="G843" i="2"/>
  <c r="I850" i="2"/>
  <c r="I849" i="2" s="1"/>
  <c r="I848" i="2" s="1"/>
  <c r="I847" i="2" s="1"/>
  <c r="H850" i="2"/>
  <c r="H849" i="2"/>
  <c r="H848" i="2" s="1"/>
  <c r="H847" i="2" s="1"/>
  <c r="G850" i="2"/>
  <c r="G849" i="2" s="1"/>
  <c r="G848" i="2" s="1"/>
  <c r="G847" i="2" s="1"/>
  <c r="I859" i="2"/>
  <c r="I858" i="2" s="1"/>
  <c r="I857" i="2" s="1"/>
  <c r="I856" i="2" s="1"/>
  <c r="I855" i="2" s="1"/>
  <c r="H859" i="2"/>
  <c r="H858" i="2" s="1"/>
  <c r="H857" i="2" s="1"/>
  <c r="H856" i="2" s="1"/>
  <c r="H855" i="2" s="1"/>
  <c r="G859" i="2"/>
  <c r="G858" i="2" s="1"/>
  <c r="G857" i="2" s="1"/>
  <c r="G856" i="2" s="1"/>
  <c r="G855" i="2" s="1"/>
  <c r="I866" i="2"/>
  <c r="I865" i="2" s="1"/>
  <c r="I864" i="2" s="1"/>
  <c r="I863" i="2" s="1"/>
  <c r="I862" i="2" s="1"/>
  <c r="H866" i="2"/>
  <c r="H865" i="2"/>
  <c r="H864" i="2" s="1"/>
  <c r="H863" i="2" s="1"/>
  <c r="H862" i="2" s="1"/>
  <c r="G866" i="2"/>
  <c r="G865" i="2" s="1"/>
  <c r="G864" i="2" s="1"/>
  <c r="G863" i="2" s="1"/>
  <c r="G862" i="2" s="1"/>
  <c r="I872" i="2"/>
  <c r="I871" i="2" s="1"/>
  <c r="I870" i="2" s="1"/>
  <c r="I869" i="2" s="1"/>
  <c r="I868" i="2" s="1"/>
  <c r="H872" i="2"/>
  <c r="H871" i="2" s="1"/>
  <c r="H870" i="2" s="1"/>
  <c r="H869" i="2" s="1"/>
  <c r="H868" i="2" s="1"/>
  <c r="G872" i="2"/>
  <c r="G871" i="2" s="1"/>
  <c r="G870" i="2" s="1"/>
  <c r="G869" i="2" s="1"/>
  <c r="G868" i="2" s="1"/>
  <c r="I883" i="2"/>
  <c r="H883" i="2"/>
  <c r="H882" i="2" s="1"/>
  <c r="H881" i="2" s="1"/>
  <c r="H880" i="2" s="1"/>
  <c r="H879" i="2" s="1"/>
  <c r="H878" i="2" s="1"/>
  <c r="I882" i="2"/>
  <c r="I881" i="2" s="1"/>
  <c r="I880" i="2" s="1"/>
  <c r="I879" i="2" s="1"/>
  <c r="I878" i="2" s="1"/>
  <c r="G883" i="2"/>
  <c r="G882" i="2" s="1"/>
  <c r="G881" i="2" s="1"/>
  <c r="G880" i="2" s="1"/>
  <c r="G879" i="2" s="1"/>
  <c r="G878" i="2" s="1"/>
  <c r="I549" i="2"/>
  <c r="I548" i="2" s="1"/>
  <c r="I547" i="2" s="1"/>
  <c r="I546" i="2" s="1"/>
  <c r="I545" i="2" s="1"/>
  <c r="H549" i="2"/>
  <c r="H548" i="2" s="1"/>
  <c r="H547" i="2" s="1"/>
  <c r="H546" i="2" s="1"/>
  <c r="H545" i="2" s="1"/>
  <c r="G549" i="2"/>
  <c r="G548" i="2" s="1"/>
  <c r="G547" i="2" s="1"/>
  <c r="G546" i="2" s="1"/>
  <c r="G545" i="2" s="1"/>
  <c r="I555" i="2"/>
  <c r="H555" i="2"/>
  <c r="G555" i="2"/>
  <c r="I557" i="2"/>
  <c r="H557" i="2"/>
  <c r="G557" i="2"/>
  <c r="I559" i="2"/>
  <c r="H559" i="2"/>
  <c r="G559" i="2"/>
  <c r="I562" i="2"/>
  <c r="H562" i="2"/>
  <c r="G562" i="2"/>
  <c r="I564" i="2"/>
  <c r="H564" i="2"/>
  <c r="G564" i="2"/>
  <c r="I566" i="2"/>
  <c r="H566" i="2"/>
  <c r="G566" i="2"/>
  <c r="I569" i="2"/>
  <c r="I568" i="2" s="1"/>
  <c r="H569" i="2"/>
  <c r="H568" i="2"/>
  <c r="G569" i="2"/>
  <c r="G568" i="2" s="1"/>
  <c r="I576" i="2"/>
  <c r="H576" i="2"/>
  <c r="I575" i="2"/>
  <c r="H575" i="2"/>
  <c r="G576" i="2"/>
  <c r="G575" i="2" s="1"/>
  <c r="I579" i="2"/>
  <c r="H579" i="2"/>
  <c r="H578" i="2" s="1"/>
  <c r="I578" i="2"/>
  <c r="G579" i="2"/>
  <c r="G578" i="2" s="1"/>
  <c r="I584" i="2"/>
  <c r="I583" i="2" s="1"/>
  <c r="I582" i="2" s="1"/>
  <c r="I581" i="2" s="1"/>
  <c r="H584" i="2"/>
  <c r="H583" i="2" s="1"/>
  <c r="H582" i="2" s="1"/>
  <c r="H581" i="2" s="1"/>
  <c r="G584" i="2"/>
  <c r="G583" i="2" s="1"/>
  <c r="I606" i="2"/>
  <c r="H606" i="2"/>
  <c r="G606" i="2"/>
  <c r="I608" i="2"/>
  <c r="H608" i="2"/>
  <c r="G608" i="2"/>
  <c r="I610" i="2"/>
  <c r="H610" i="2"/>
  <c r="G610" i="2"/>
  <c r="I612" i="2"/>
  <c r="H612" i="2"/>
  <c r="I614" i="2"/>
  <c r="H614" i="2"/>
  <c r="G614" i="2"/>
  <c r="I619" i="2"/>
  <c r="H619" i="2"/>
  <c r="G619" i="2"/>
  <c r="I622" i="2"/>
  <c r="H622" i="2"/>
  <c r="G622" i="2"/>
  <c r="G452" i="2"/>
  <c r="I452" i="2"/>
  <c r="H452" i="2"/>
  <c r="I454" i="2"/>
  <c r="H454" i="2"/>
  <c r="G454" i="2"/>
  <c r="I460" i="2"/>
  <c r="I459" i="2" s="1"/>
  <c r="I458" i="2" s="1"/>
  <c r="H460" i="2"/>
  <c r="H459" i="2"/>
  <c r="H458" i="2" s="1"/>
  <c r="G460" i="2"/>
  <c r="G459" i="2" s="1"/>
  <c r="G458" i="2" s="1"/>
  <c r="I465" i="2"/>
  <c r="I464" i="2" s="1"/>
  <c r="I463" i="2" s="1"/>
  <c r="I462" i="2" s="1"/>
  <c r="H465" i="2"/>
  <c r="H464" i="2" s="1"/>
  <c r="H463" i="2" s="1"/>
  <c r="H462" i="2" s="1"/>
  <c r="G465" i="2"/>
  <c r="G464" i="2" s="1"/>
  <c r="G463" i="2" s="1"/>
  <c r="G462" i="2" s="1"/>
  <c r="I469" i="2"/>
  <c r="H469" i="2"/>
  <c r="G469" i="2"/>
  <c r="I471" i="2"/>
  <c r="H471" i="2"/>
  <c r="G471" i="2"/>
  <c r="I473" i="2"/>
  <c r="H473" i="2"/>
  <c r="G473" i="2"/>
  <c r="I475" i="2"/>
  <c r="H475" i="2"/>
  <c r="G475" i="2"/>
  <c r="I477" i="2"/>
  <c r="H477" i="2"/>
  <c r="G477" i="2"/>
  <c r="I480" i="2"/>
  <c r="H480" i="2"/>
  <c r="G480" i="2"/>
  <c r="I482" i="2"/>
  <c r="H482" i="2"/>
  <c r="G482" i="2"/>
  <c r="I484" i="2"/>
  <c r="H484" i="2"/>
  <c r="G484" i="2"/>
  <c r="I486" i="2"/>
  <c r="H486" i="2"/>
  <c r="G486" i="2"/>
  <c r="I488" i="2"/>
  <c r="H488" i="2"/>
  <c r="G488" i="2"/>
  <c r="I490" i="2"/>
  <c r="H490" i="2"/>
  <c r="G490" i="2"/>
  <c r="I493" i="2"/>
  <c r="H493" i="2"/>
  <c r="I492" i="2"/>
  <c r="H492" i="2"/>
  <c r="G493" i="2"/>
  <c r="G492" i="2" s="1"/>
  <c r="I498" i="2"/>
  <c r="H498" i="2"/>
  <c r="G498" i="2"/>
  <c r="G497" i="2" s="1"/>
  <c r="I501" i="2"/>
  <c r="H501" i="2"/>
  <c r="G501" i="2"/>
  <c r="I505" i="2"/>
  <c r="H505" i="2"/>
  <c r="G505" i="2"/>
  <c r="I512" i="2"/>
  <c r="I511" i="2" s="1"/>
  <c r="I510" i="2" s="1"/>
  <c r="I509" i="2" s="1"/>
  <c r="I508" i="2" s="1"/>
  <c r="H512" i="2"/>
  <c r="H511" i="2" s="1"/>
  <c r="H510" i="2" s="1"/>
  <c r="H509" i="2" s="1"/>
  <c r="H508" i="2" s="1"/>
  <c r="G512" i="2"/>
  <c r="G511" i="2" s="1"/>
  <c r="G510" i="2" s="1"/>
  <c r="G509" i="2" s="1"/>
  <c r="G508" i="2" s="1"/>
  <c r="I519" i="2"/>
  <c r="H519" i="2"/>
  <c r="G519" i="2"/>
  <c r="I521" i="2"/>
  <c r="H521" i="2"/>
  <c r="G521" i="2"/>
  <c r="I523" i="2"/>
  <c r="H523" i="2"/>
  <c r="G523" i="2"/>
  <c r="I526" i="2"/>
  <c r="H526" i="2"/>
  <c r="G526" i="2"/>
  <c r="I528" i="2"/>
  <c r="H528" i="2"/>
  <c r="G528" i="2"/>
  <c r="G525" i="2" s="1"/>
  <c r="I531" i="2"/>
  <c r="I530" i="2" s="1"/>
  <c r="H531" i="2"/>
  <c r="H530" i="2" s="1"/>
  <c r="G531" i="2"/>
  <c r="G530" i="2" s="1"/>
  <c r="I542" i="2"/>
  <c r="I541" i="2" s="1"/>
  <c r="I540" i="2" s="1"/>
  <c r="I539" i="2" s="1"/>
  <c r="I538" i="2" s="1"/>
  <c r="H542" i="2"/>
  <c r="H541" i="2"/>
  <c r="H540" i="2" s="1"/>
  <c r="H539" i="2" s="1"/>
  <c r="H538" i="2" s="1"/>
  <c r="G542" i="2"/>
  <c r="G541" i="2" s="1"/>
  <c r="G540" i="2" s="1"/>
  <c r="G539" i="2" s="1"/>
  <c r="G538" i="2" s="1"/>
  <c r="I350" i="2"/>
  <c r="H350" i="2"/>
  <c r="G350" i="2"/>
  <c r="G349" i="2" s="1"/>
  <c r="I352" i="2"/>
  <c r="H352" i="2"/>
  <c r="H349" i="2" s="1"/>
  <c r="G352" i="2"/>
  <c r="I355" i="2"/>
  <c r="H355" i="2"/>
  <c r="G355" i="2"/>
  <c r="I357" i="2"/>
  <c r="H357" i="2"/>
  <c r="G357" i="2"/>
  <c r="I359" i="2"/>
  <c r="H359" i="2"/>
  <c r="G359" i="2"/>
  <c r="I363" i="2"/>
  <c r="H363" i="2"/>
  <c r="G363" i="2"/>
  <c r="I365" i="2"/>
  <c r="H365" i="2"/>
  <c r="G365" i="2"/>
  <c r="I369" i="2"/>
  <c r="H369" i="2"/>
  <c r="H368" i="2" s="1"/>
  <c r="I368" i="2"/>
  <c r="G369" i="2"/>
  <c r="G368" i="2" s="1"/>
  <c r="I372" i="2"/>
  <c r="H372" i="2"/>
  <c r="G372" i="2"/>
  <c r="I374" i="2"/>
  <c r="H374" i="2"/>
  <c r="G374" i="2"/>
  <c r="I376" i="2"/>
  <c r="H376" i="2"/>
  <c r="G376" i="2"/>
  <c r="I380" i="2"/>
  <c r="H380" i="2"/>
  <c r="G380" i="2"/>
  <c r="I382" i="2"/>
  <c r="H382" i="2"/>
  <c r="I385" i="2"/>
  <c r="H385" i="2"/>
  <c r="G385" i="2"/>
  <c r="I387" i="2"/>
  <c r="H387" i="2"/>
  <c r="G387" i="2"/>
  <c r="I391" i="2"/>
  <c r="I390" i="2" s="1"/>
  <c r="I389" i="2" s="1"/>
  <c r="H391" i="2"/>
  <c r="H390" i="2" s="1"/>
  <c r="H389" i="2" s="1"/>
  <c r="G391" i="2"/>
  <c r="G390" i="2" s="1"/>
  <c r="G389" i="2" s="1"/>
  <c r="I405" i="2"/>
  <c r="H405" i="2"/>
  <c r="G405" i="2"/>
  <c r="I410" i="2"/>
  <c r="H410" i="2"/>
  <c r="G410" i="2"/>
  <c r="I412" i="2"/>
  <c r="H412" i="2"/>
  <c r="G412" i="2"/>
  <c r="I414" i="2"/>
  <c r="H414" i="2"/>
  <c r="G414" i="2"/>
  <c r="I422" i="2"/>
  <c r="H422" i="2"/>
  <c r="G422" i="2"/>
  <c r="I424" i="2"/>
  <c r="H424" i="2"/>
  <c r="G424" i="2"/>
  <c r="I427" i="2"/>
  <c r="I426" i="2" s="1"/>
  <c r="H427" i="2"/>
  <c r="H426" i="2"/>
  <c r="G427" i="2"/>
  <c r="G426" i="2" s="1"/>
  <c r="I431" i="2"/>
  <c r="H431" i="2"/>
  <c r="G431" i="2"/>
  <c r="I433" i="2"/>
  <c r="H433" i="2"/>
  <c r="G433" i="2"/>
  <c r="I439" i="2"/>
  <c r="I438" i="2" s="1"/>
  <c r="I437" i="2" s="1"/>
  <c r="H439" i="2"/>
  <c r="H438" i="2" s="1"/>
  <c r="H437" i="2" s="1"/>
  <c r="G439" i="2"/>
  <c r="G438" i="2" s="1"/>
  <c r="G437" i="2" s="1"/>
  <c r="H445" i="2"/>
  <c r="G445" i="2"/>
  <c r="I188" i="2"/>
  <c r="H188" i="2"/>
  <c r="H187" i="2" s="1"/>
  <c r="H186" i="2" s="1"/>
  <c r="H185" i="2" s="1"/>
  <c r="I187" i="2"/>
  <c r="I186" i="2" s="1"/>
  <c r="I185" i="2" s="1"/>
  <c r="G188" i="2"/>
  <c r="G187" i="2" s="1"/>
  <c r="G186" i="2" s="1"/>
  <c r="G185" i="2" s="1"/>
  <c r="I193" i="2"/>
  <c r="I192" i="2" s="1"/>
  <c r="H193" i="2"/>
  <c r="H192" i="2" s="1"/>
  <c r="G193" i="2"/>
  <c r="G192" i="2" s="1"/>
  <c r="I198" i="2"/>
  <c r="H198" i="2"/>
  <c r="H197" i="2" s="1"/>
  <c r="I197" i="2"/>
  <c r="G198" i="2"/>
  <c r="G197" i="2" s="1"/>
  <c r="I201" i="2"/>
  <c r="I200" i="2" s="1"/>
  <c r="H201" i="2"/>
  <c r="H200" i="2" s="1"/>
  <c r="G201" i="2"/>
  <c r="G200" i="2" s="1"/>
  <c r="I205" i="2"/>
  <c r="I204" i="2" s="1"/>
  <c r="I203" i="2" s="1"/>
  <c r="H205" i="2"/>
  <c r="H204" i="2"/>
  <c r="H203" i="2" s="1"/>
  <c r="G205" i="2"/>
  <c r="G204" i="2" s="1"/>
  <c r="G203" i="2" s="1"/>
  <c r="I212" i="2"/>
  <c r="I211" i="2" s="1"/>
  <c r="I210" i="2" s="1"/>
  <c r="I209" i="2" s="1"/>
  <c r="I208" i="2" s="1"/>
  <c r="H212" i="2"/>
  <c r="H211" i="2" s="1"/>
  <c r="H210" i="2" s="1"/>
  <c r="H209" i="2" s="1"/>
  <c r="H208" i="2" s="1"/>
  <c r="G212" i="2"/>
  <c r="G211" i="2" s="1"/>
  <c r="G210" i="2" s="1"/>
  <c r="G209" i="2" s="1"/>
  <c r="G208" i="2" s="1"/>
  <c r="H218" i="2"/>
  <c r="G218" i="2"/>
  <c r="I226" i="2"/>
  <c r="H226" i="2"/>
  <c r="G226" i="2"/>
  <c r="I228" i="2"/>
  <c r="H228" i="2"/>
  <c r="G228" i="2"/>
  <c r="I236" i="2"/>
  <c r="H236" i="2"/>
  <c r="H235" i="2" s="1"/>
  <c r="I235" i="2"/>
  <c r="I231" i="2" s="1"/>
  <c r="I230" i="2" s="1"/>
  <c r="I242" i="2"/>
  <c r="I241" i="2" s="1"/>
  <c r="I240" i="2" s="1"/>
  <c r="I239" i="2" s="1"/>
  <c r="I238" i="2" s="1"/>
  <c r="H242" i="2"/>
  <c r="H241" i="2" s="1"/>
  <c r="H240" i="2" s="1"/>
  <c r="H239" i="2" s="1"/>
  <c r="H238" i="2" s="1"/>
  <c r="G242" i="2"/>
  <c r="I253" i="2"/>
  <c r="H253" i="2"/>
  <c r="G253" i="2"/>
  <c r="G250" i="2" s="1"/>
  <c r="I255" i="2"/>
  <c r="H255" i="2"/>
  <c r="G255" i="2"/>
  <c r="I259" i="2"/>
  <c r="H259" i="2"/>
  <c r="G259" i="2"/>
  <c r="I261" i="2"/>
  <c r="H261" i="2"/>
  <c r="G261" i="2"/>
  <c r="I267" i="2"/>
  <c r="I264" i="2" s="1"/>
  <c r="I263" i="2" s="1"/>
  <c r="H267" i="2"/>
  <c r="H264" i="2" s="1"/>
  <c r="G267" i="2"/>
  <c r="I269" i="2"/>
  <c r="H269" i="2"/>
  <c r="G269" i="2"/>
  <c r="G273" i="2"/>
  <c r="G272" i="2" s="1"/>
  <c r="H273" i="2"/>
  <c r="H272" i="2" s="1"/>
  <c r="I273" i="2"/>
  <c r="I272" i="2" s="1"/>
  <c r="I279" i="2"/>
  <c r="I278" i="2" s="1"/>
  <c r="I288" i="2"/>
  <c r="H288" i="2"/>
  <c r="G288" i="2"/>
  <c r="I290" i="2"/>
  <c r="H290" i="2"/>
  <c r="G290" i="2"/>
  <c r="I295" i="2"/>
  <c r="H295" i="2"/>
  <c r="H298" i="2"/>
  <c r="H294" i="2" s="1"/>
  <c r="G298" i="2"/>
  <c r="H305" i="2"/>
  <c r="H301" i="2" s="1"/>
  <c r="I321" i="2"/>
  <c r="H321" i="2"/>
  <c r="G321" i="2"/>
  <c r="I324" i="2"/>
  <c r="H324" i="2"/>
  <c r="G324" i="2"/>
  <c r="I328" i="2"/>
  <c r="H328" i="2"/>
  <c r="G328" i="2"/>
  <c r="I336" i="2"/>
  <c r="H336" i="2"/>
  <c r="G336" i="2"/>
  <c r="I338" i="2"/>
  <c r="H338" i="2"/>
  <c r="G338" i="2"/>
  <c r="I340" i="2"/>
  <c r="H340" i="2"/>
  <c r="G340" i="2"/>
  <c r="I342" i="2"/>
  <c r="H342" i="2"/>
  <c r="G342" i="2"/>
  <c r="I174" i="2"/>
  <c r="H174" i="2"/>
  <c r="G174" i="2"/>
  <c r="I178" i="2"/>
  <c r="H178" i="2"/>
  <c r="G178" i="2"/>
  <c r="I180" i="2"/>
  <c r="H180" i="2"/>
  <c r="G180" i="2"/>
  <c r="I166" i="2"/>
  <c r="I165" i="2" s="1"/>
  <c r="I164" i="2" s="1"/>
  <c r="I163" i="2" s="1"/>
  <c r="I162" i="2" s="1"/>
  <c r="I161" i="2" s="1"/>
  <c r="I160" i="2" s="1"/>
  <c r="H166" i="2"/>
  <c r="H165" i="2" s="1"/>
  <c r="H164" i="2" s="1"/>
  <c r="H163" i="2" s="1"/>
  <c r="H162" i="2" s="1"/>
  <c r="H161" i="2" s="1"/>
  <c r="H160" i="2" s="1"/>
  <c r="G166" i="2"/>
  <c r="G165" i="2" s="1"/>
  <c r="G164" i="2" s="1"/>
  <c r="G163" i="2" s="1"/>
  <c r="G162" i="2" s="1"/>
  <c r="G161" i="2" s="1"/>
  <c r="G160" i="2" s="1"/>
  <c r="I15" i="2"/>
  <c r="I14" i="2" s="1"/>
  <c r="I13" i="2" s="1"/>
  <c r="I12" i="2" s="1"/>
  <c r="I11" i="2" s="1"/>
  <c r="H15" i="2"/>
  <c r="H14" i="2"/>
  <c r="H13" i="2" s="1"/>
  <c r="H12" i="2" s="1"/>
  <c r="H11" i="2" s="1"/>
  <c r="G15" i="2"/>
  <c r="G14" i="2" s="1"/>
  <c r="G13" i="2" s="1"/>
  <c r="G12" i="2" s="1"/>
  <c r="G11" i="2" s="1"/>
  <c r="I21" i="2"/>
  <c r="I20" i="2" s="1"/>
  <c r="H21" i="2"/>
  <c r="H20" i="2" s="1"/>
  <c r="G21" i="2"/>
  <c r="G20" i="2" s="1"/>
  <c r="I24" i="2"/>
  <c r="H24" i="2"/>
  <c r="G24" i="2"/>
  <c r="I27" i="2"/>
  <c r="H27" i="2"/>
  <c r="G27" i="2"/>
  <c r="I32" i="2"/>
  <c r="I31" i="2" s="1"/>
  <c r="H32" i="2"/>
  <c r="H31" i="2" s="1"/>
  <c r="G32" i="2"/>
  <c r="G31" i="2" s="1"/>
  <c r="I35" i="2"/>
  <c r="I34" i="2" s="1"/>
  <c r="H35" i="2"/>
  <c r="H34" i="2" s="1"/>
  <c r="G35" i="2"/>
  <c r="G34" i="2" s="1"/>
  <c r="I41" i="2"/>
  <c r="H41" i="2"/>
  <c r="H40" i="2" s="1"/>
  <c r="H39" i="2" s="1"/>
  <c r="H38" i="2" s="1"/>
  <c r="H37" i="2" s="1"/>
  <c r="I40" i="2"/>
  <c r="I39" i="2" s="1"/>
  <c r="I38" i="2" s="1"/>
  <c r="I37" i="2" s="1"/>
  <c r="G41" i="2"/>
  <c r="G40" i="2" s="1"/>
  <c r="G39" i="2" s="1"/>
  <c r="G38" i="2" s="1"/>
  <c r="G37" i="2" s="1"/>
  <c r="H53" i="2"/>
  <c r="H52" i="2" s="1"/>
  <c r="H51" i="2" s="1"/>
  <c r="I58" i="2"/>
  <c r="H58" i="2"/>
  <c r="G58" i="2"/>
  <c r="I62" i="2"/>
  <c r="H62" i="2"/>
  <c r="G62" i="2"/>
  <c r="I66" i="2"/>
  <c r="H66" i="2"/>
  <c r="G66" i="2"/>
  <c r="I68" i="2"/>
  <c r="H68" i="2"/>
  <c r="G68" i="2"/>
  <c r="I71" i="2"/>
  <c r="H71" i="2"/>
  <c r="G71" i="2"/>
  <c r="G70" i="2" s="1"/>
  <c r="I77" i="2"/>
  <c r="H77" i="2"/>
  <c r="G77" i="2"/>
  <c r="I81" i="2"/>
  <c r="I80" i="2" s="1"/>
  <c r="I79" i="2" s="1"/>
  <c r="H81" i="2"/>
  <c r="H80" i="2" s="1"/>
  <c r="H79" i="2" s="1"/>
  <c r="G81" i="2"/>
  <c r="G80" i="2" s="1"/>
  <c r="G79" i="2" s="1"/>
  <c r="G86" i="2"/>
  <c r="G85" i="2" s="1"/>
  <c r="G84" i="2" s="1"/>
  <c r="I100" i="2"/>
  <c r="H100" i="2"/>
  <c r="I99" i="2"/>
  <c r="I98" i="2" s="1"/>
  <c r="I97" i="2" s="1"/>
  <c r="I96" i="2" s="1"/>
  <c r="H99" i="2"/>
  <c r="H98" i="2" s="1"/>
  <c r="H97" i="2" s="1"/>
  <c r="H96" i="2" s="1"/>
  <c r="G100" i="2"/>
  <c r="G99" i="2" s="1"/>
  <c r="G98" i="2" s="1"/>
  <c r="G97" i="2" s="1"/>
  <c r="G96" i="2" s="1"/>
  <c r="I107" i="2"/>
  <c r="H107" i="2"/>
  <c r="H106" i="2" s="1"/>
  <c r="H105" i="2" s="1"/>
  <c r="G107" i="2"/>
  <c r="G106" i="2" s="1"/>
  <c r="I111" i="2"/>
  <c r="H111" i="2"/>
  <c r="G111" i="2"/>
  <c r="I115" i="2"/>
  <c r="I114" i="2" s="1"/>
  <c r="I113" i="2" s="1"/>
  <c r="H115" i="2"/>
  <c r="H114" i="2"/>
  <c r="H113" i="2" s="1"/>
  <c r="G115" i="2"/>
  <c r="G114" i="2" s="1"/>
  <c r="G113" i="2" s="1"/>
  <c r="I128" i="2"/>
  <c r="I127" i="2" s="1"/>
  <c r="I126" i="2" s="1"/>
  <c r="I125" i="2" s="1"/>
  <c r="H128" i="2"/>
  <c r="H127" i="2" s="1"/>
  <c r="H126" i="2" s="1"/>
  <c r="H125" i="2" s="1"/>
  <c r="G128" i="2"/>
  <c r="G127" i="2" s="1"/>
  <c r="G126" i="2" s="1"/>
  <c r="G125" i="2" s="1"/>
  <c r="I134" i="2"/>
  <c r="H134" i="2"/>
  <c r="G134" i="2"/>
  <c r="I137" i="2"/>
  <c r="H137" i="2"/>
  <c r="G137" i="2"/>
  <c r="I140" i="2"/>
  <c r="H140" i="2"/>
  <c r="G140" i="2"/>
  <c r="I143" i="2"/>
  <c r="H143" i="2"/>
  <c r="G143" i="2"/>
  <c r="I145" i="2"/>
  <c r="H145" i="2"/>
  <c r="G145" i="2"/>
  <c r="I152" i="2"/>
  <c r="H152" i="2"/>
  <c r="H151" i="2" s="1"/>
  <c r="H150" i="2" s="1"/>
  <c r="H149" i="2" s="1"/>
  <c r="H148" i="2" s="1"/>
  <c r="I151" i="2"/>
  <c r="I150" i="2" s="1"/>
  <c r="I149" i="2" s="1"/>
  <c r="I148" i="2" s="1"/>
  <c r="G152" i="2"/>
  <c r="G151" i="2" s="1"/>
  <c r="G150" i="2" s="1"/>
  <c r="G149" i="2" s="1"/>
  <c r="G148" i="2" s="1"/>
  <c r="I158" i="2"/>
  <c r="I157" i="2" s="1"/>
  <c r="I156" i="2" s="1"/>
  <c r="I155" i="2" s="1"/>
  <c r="I154" i="2" s="1"/>
  <c r="H158" i="2"/>
  <c r="H157" i="2" s="1"/>
  <c r="H156" i="2" s="1"/>
  <c r="H155" i="2" s="1"/>
  <c r="H154" i="2" s="1"/>
  <c r="G158" i="2"/>
  <c r="G157" i="2" s="1"/>
  <c r="G156" i="2" s="1"/>
  <c r="G155" i="2" s="1"/>
  <c r="G154" i="2" s="1"/>
  <c r="G105" i="2" l="1"/>
  <c r="G104" i="2" s="1"/>
  <c r="G103" i="2" s="1"/>
  <c r="G102" i="2" s="1"/>
  <c r="I379" i="2"/>
  <c r="I378" i="2" s="1"/>
  <c r="H217" i="2"/>
  <c r="H216" i="2" s="1"/>
  <c r="I53" i="2"/>
  <c r="I52" i="2" s="1"/>
  <c r="I51" i="2" s="1"/>
  <c r="G670" i="2"/>
  <c r="I88" i="2"/>
  <c r="H371" i="2"/>
  <c r="H561" i="2"/>
  <c r="G241" i="2"/>
  <c r="G240" i="2" s="1"/>
  <c r="G239" i="2" s="1"/>
  <c r="G238" i="2" s="1"/>
  <c r="H379" i="2"/>
  <c r="H362" i="2"/>
  <c r="H361" i="2" s="1"/>
  <c r="G838" i="2"/>
  <c r="G760" i="2"/>
  <c r="G759" i="2" s="1"/>
  <c r="G758" i="2" s="1"/>
  <c r="G757" i="2" s="1"/>
  <c r="G284" i="2"/>
  <c r="I349" i="2"/>
  <c r="I525" i="2"/>
  <c r="H525" i="2"/>
  <c r="G648" i="2"/>
  <c r="G647" i="2" s="1"/>
  <c r="G646" i="2" s="1"/>
  <c r="G640" i="2" s="1"/>
  <c r="H735" i="2"/>
  <c r="H627" i="2"/>
  <c r="G626" i="2"/>
  <c r="G627" i="2"/>
  <c r="H404" i="2"/>
  <c r="H403" i="2" s="1"/>
  <c r="H402" i="2" s="1"/>
  <c r="H401" i="2" s="1"/>
  <c r="G582" i="2"/>
  <c r="G581" i="2" s="1"/>
  <c r="H626" i="2"/>
  <c r="G65" i="2"/>
  <c r="I65" i="2"/>
  <c r="H65" i="2"/>
  <c r="G258" i="2"/>
  <c r="G257" i="2" s="1"/>
  <c r="I258" i="2"/>
  <c r="I257" i="2" s="1"/>
  <c r="H258" i="2"/>
  <c r="H257" i="2" s="1"/>
  <c r="G249" i="2"/>
  <c r="H250" i="2"/>
  <c r="H249" i="2" s="1"/>
  <c r="G430" i="2"/>
  <c r="G429" i="2" s="1"/>
  <c r="I430" i="2"/>
  <c r="I429" i="2" s="1"/>
  <c r="H421" i="2"/>
  <c r="H420" i="2" s="1"/>
  <c r="G421" i="2"/>
  <c r="G420" i="2" s="1"/>
  <c r="I421" i="2"/>
  <c r="I420" i="2" s="1"/>
  <c r="G404" i="2"/>
  <c r="I404" i="2"/>
  <c r="I403" i="2" s="1"/>
  <c r="I402" i="2" s="1"/>
  <c r="I401" i="2" s="1"/>
  <c r="H451" i="2"/>
  <c r="H450" i="2" s="1"/>
  <c r="H449" i="2" s="1"/>
  <c r="H448" i="2" s="1"/>
  <c r="G451" i="2"/>
  <c r="G450" i="2" s="1"/>
  <c r="G449" i="2" s="1"/>
  <c r="G448" i="2" s="1"/>
  <c r="H618" i="2"/>
  <c r="H617" i="2" s="1"/>
  <c r="H616" i="2" s="1"/>
  <c r="G618" i="2"/>
  <c r="G617" i="2" s="1"/>
  <c r="G616" i="2" s="1"/>
  <c r="I618" i="2"/>
  <c r="I617" i="2" s="1"/>
  <c r="I616" i="2" s="1"/>
  <c r="G271" i="2"/>
  <c r="G379" i="2"/>
  <c r="I627" i="2"/>
  <c r="I626" i="2" s="1"/>
  <c r="H88" i="2"/>
  <c r="H271" i="2"/>
  <c r="H231" i="2"/>
  <c r="H230" i="2" s="1"/>
  <c r="G88" i="2"/>
  <c r="H670" i="2"/>
  <c r="H300" i="2"/>
  <c r="I300" i="2"/>
  <c r="H191" i="2"/>
  <c r="H190" i="2" s="1"/>
  <c r="H184" i="2" s="1"/>
  <c r="H183" i="2" s="1"/>
  <c r="H147" i="2"/>
  <c r="H133" i="2"/>
  <c r="H132" i="2" s="1"/>
  <c r="H131" i="2" s="1"/>
  <c r="H124" i="2" s="1"/>
  <c r="G133" i="2"/>
  <c r="G132" i="2" s="1"/>
  <c r="G131" i="2" s="1"/>
  <c r="G124" i="2" s="1"/>
  <c r="I133" i="2"/>
  <c r="I132" i="2" s="1"/>
  <c r="I131" i="2" s="1"/>
  <c r="I124" i="2" s="1"/>
  <c r="G335" i="2"/>
  <c r="G334" i="2" s="1"/>
  <c r="G333" i="2" s="1"/>
  <c r="G332" i="2" s="1"/>
  <c r="G331" i="2" s="1"/>
  <c r="I335" i="2"/>
  <c r="I334" i="2" s="1"/>
  <c r="I333" i="2" s="1"/>
  <c r="I332" i="2" s="1"/>
  <c r="I331" i="2" s="1"/>
  <c r="H335" i="2"/>
  <c r="H334" i="2" s="1"/>
  <c r="H333" i="2" s="1"/>
  <c r="H332" i="2" s="1"/>
  <c r="H331" i="2" s="1"/>
  <c r="I320" i="2"/>
  <c r="I319" i="2" s="1"/>
  <c r="I318" i="2" s="1"/>
  <c r="I317" i="2" s="1"/>
  <c r="I271" i="2"/>
  <c r="G191" i="2"/>
  <c r="H468" i="2"/>
  <c r="G468" i="2"/>
  <c r="I468" i="2"/>
  <c r="G561" i="2"/>
  <c r="I561" i="2"/>
  <c r="I780" i="2"/>
  <c r="I779" i="2" s="1"/>
  <c r="I778" i="2" s="1"/>
  <c r="I777" i="2" s="1"/>
  <c r="I760" i="2"/>
  <c r="I759" i="2" s="1"/>
  <c r="I758" i="2" s="1"/>
  <c r="I757" i="2" s="1"/>
  <c r="G735" i="2"/>
  <c r="G231" i="2"/>
  <c r="G230" i="2" s="1"/>
  <c r="I147" i="2"/>
  <c r="I106" i="2"/>
  <c r="I105" i="2" s="1"/>
  <c r="I104" i="2" s="1"/>
  <c r="I103" i="2" s="1"/>
  <c r="I102" i="2" s="1"/>
  <c r="H70" i="2"/>
  <c r="I70" i="2"/>
  <c r="H57" i="2"/>
  <c r="H56" i="2" s="1"/>
  <c r="H50" i="2" s="1"/>
  <c r="H49" i="2" s="1"/>
  <c r="G57" i="2"/>
  <c r="I57" i="2"/>
  <c r="G30" i="2"/>
  <c r="G294" i="2"/>
  <c r="G283" i="2" s="1"/>
  <c r="G282" i="2" s="1"/>
  <c r="G281" i="2" s="1"/>
  <c r="I191" i="2"/>
  <c r="I190" i="2" s="1"/>
  <c r="I184" i="2" s="1"/>
  <c r="I183" i="2" s="1"/>
  <c r="G371" i="2"/>
  <c r="G367" i="2" s="1"/>
  <c r="I371" i="2"/>
  <c r="I367" i="2" s="1"/>
  <c r="H497" i="2"/>
  <c r="H496" i="2" s="1"/>
  <c r="H495" i="2" s="1"/>
  <c r="H854" i="2"/>
  <c r="H853" i="2" s="1"/>
  <c r="G837" i="2"/>
  <c r="I838" i="2"/>
  <c r="I837" i="2" s="1"/>
  <c r="I832" i="2" s="1"/>
  <c r="I831" i="2" s="1"/>
  <c r="I830" i="2" s="1"/>
  <c r="H813" i="2"/>
  <c r="H812" i="2" s="1"/>
  <c r="H806" i="2" s="1"/>
  <c r="H805" i="2" s="1"/>
  <c r="I735" i="2"/>
  <c r="I670" i="2"/>
  <c r="H30" i="2"/>
  <c r="G23" i="2"/>
  <c r="G19" i="2" s="1"/>
  <c r="G18" i="2" s="1"/>
  <c r="I23" i="2"/>
  <c r="H23" i="2"/>
  <c r="H19" i="2" s="1"/>
  <c r="H18" i="2" s="1"/>
  <c r="H173" i="2"/>
  <c r="H172" i="2" s="1"/>
  <c r="H171" i="2" s="1"/>
  <c r="H170" i="2" s="1"/>
  <c r="H169" i="2" s="1"/>
  <c r="G173" i="2"/>
  <c r="G172" i="2" s="1"/>
  <c r="G171" i="2" s="1"/>
  <c r="G170" i="2" s="1"/>
  <c r="G169" i="2" s="1"/>
  <c r="I173" i="2"/>
  <c r="I172" i="2" s="1"/>
  <c r="I171" i="2" s="1"/>
  <c r="I170" i="2" s="1"/>
  <c r="I169" i="2" s="1"/>
  <c r="H284" i="2"/>
  <c r="H283" i="2" s="1"/>
  <c r="H282" i="2" s="1"/>
  <c r="G264" i="2"/>
  <c r="G263" i="2" s="1"/>
  <c r="H263" i="2"/>
  <c r="I250" i="2"/>
  <c r="I249" i="2" s="1"/>
  <c r="G225" i="2"/>
  <c r="G224" i="2" s="1"/>
  <c r="I225" i="2"/>
  <c r="I224" i="2" s="1"/>
  <c r="H225" i="2"/>
  <c r="H224" i="2" s="1"/>
  <c r="H215" i="2" s="1"/>
  <c r="I442" i="2"/>
  <c r="I441" i="2" s="1"/>
  <c r="I436" i="2" s="1"/>
  <c r="I435" i="2" s="1"/>
  <c r="H430" i="2"/>
  <c r="H429" i="2" s="1"/>
  <c r="G403" i="2"/>
  <c r="G402" i="2" s="1"/>
  <c r="G401" i="2" s="1"/>
  <c r="H384" i="2"/>
  <c r="G384" i="2"/>
  <c r="I384" i="2"/>
  <c r="G362" i="2"/>
  <c r="G361" i="2" s="1"/>
  <c r="I362" i="2"/>
  <c r="I361" i="2" s="1"/>
  <c r="G354" i="2"/>
  <c r="G348" i="2" s="1"/>
  <c r="I354" i="2"/>
  <c r="I348" i="2" s="1"/>
  <c r="I347" i="2" s="1"/>
  <c r="I346" i="2" s="1"/>
  <c r="H354" i="2"/>
  <c r="G518" i="2"/>
  <c r="G517" i="2" s="1"/>
  <c r="G516" i="2" s="1"/>
  <c r="G515" i="2" s="1"/>
  <c r="G514" i="2" s="1"/>
  <c r="I518" i="2"/>
  <c r="I517" i="2" s="1"/>
  <c r="I516" i="2" s="1"/>
  <c r="I515" i="2" s="1"/>
  <c r="I514" i="2" s="1"/>
  <c r="H518" i="2"/>
  <c r="H517" i="2" s="1"/>
  <c r="H516" i="2" s="1"/>
  <c r="H515" i="2" s="1"/>
  <c r="H514" i="2" s="1"/>
  <c r="G496" i="2"/>
  <c r="G495" i="2" s="1"/>
  <c r="I497" i="2"/>
  <c r="I496" i="2" s="1"/>
  <c r="I495" i="2" s="1"/>
  <c r="H479" i="2"/>
  <c r="G479" i="2"/>
  <c r="G467" i="2" s="1"/>
  <c r="G457" i="2" s="1"/>
  <c r="G456" i="2" s="1"/>
  <c r="G447" i="2" s="1"/>
  <c r="I479" i="2"/>
  <c r="I451" i="2"/>
  <c r="I450" i="2" s="1"/>
  <c r="I449" i="2" s="1"/>
  <c r="I448" i="2" s="1"/>
  <c r="H605" i="2"/>
  <c r="H594" i="2" s="1"/>
  <c r="H593" i="2" s="1"/>
  <c r="G605" i="2"/>
  <c r="I605" i="2"/>
  <c r="I594" i="2" s="1"/>
  <c r="I593" i="2" s="1"/>
  <c r="H554" i="2"/>
  <c r="H553" i="2" s="1"/>
  <c r="H552" i="2" s="1"/>
  <c r="G554" i="2"/>
  <c r="I554" i="2"/>
  <c r="I553" i="2" s="1"/>
  <c r="I552" i="2" s="1"/>
  <c r="I854" i="2"/>
  <c r="I853" i="2" s="1"/>
  <c r="H838" i="2"/>
  <c r="H837" i="2" s="1"/>
  <c r="G813" i="2"/>
  <c r="G812" i="2" s="1"/>
  <c r="G806" i="2" s="1"/>
  <c r="G805" i="2" s="1"/>
  <c r="I813" i="2"/>
  <c r="I812" i="2" s="1"/>
  <c r="I806" i="2" s="1"/>
  <c r="I805" i="2" s="1"/>
  <c r="H780" i="2"/>
  <c r="H779" i="2" s="1"/>
  <c r="H778" i="2" s="1"/>
  <c r="H777" i="2" s="1"/>
  <c r="H760" i="2"/>
  <c r="H759" i="2" s="1"/>
  <c r="H758" i="2" s="1"/>
  <c r="H757" i="2" s="1"/>
  <c r="H729" i="2"/>
  <c r="G729" i="2"/>
  <c r="I729" i="2"/>
  <c r="H648" i="2"/>
  <c r="H647" i="2" s="1"/>
  <c r="H646" i="2" s="1"/>
  <c r="H640" i="2" s="1"/>
  <c r="G442" i="2"/>
  <c r="G441" i="2" s="1"/>
  <c r="G436" i="2" s="1"/>
  <c r="G435" i="2" s="1"/>
  <c r="G780" i="2"/>
  <c r="G779" i="2" s="1"/>
  <c r="G778" i="2" s="1"/>
  <c r="G777" i="2" s="1"/>
  <c r="I744" i="2"/>
  <c r="I743" i="2" s="1"/>
  <c r="I742" i="2" s="1"/>
  <c r="H744" i="2"/>
  <c r="H743" i="2" s="1"/>
  <c r="H742" i="2" s="1"/>
  <c r="H734" i="2" s="1"/>
  <c r="G744" i="2"/>
  <c r="G743" i="2" s="1"/>
  <c r="G742" i="2" s="1"/>
  <c r="I648" i="2"/>
  <c r="I647" i="2" s="1"/>
  <c r="I646" i="2" s="1"/>
  <c r="I640" i="2" s="1"/>
  <c r="H442" i="2"/>
  <c r="H441" i="2" s="1"/>
  <c r="H436" i="2" s="1"/>
  <c r="H435" i="2" s="1"/>
  <c r="I19" i="2"/>
  <c r="I18" i="2" s="1"/>
  <c r="G147" i="2"/>
  <c r="H104" i="2"/>
  <c r="H103" i="2" s="1"/>
  <c r="H102" i="2" s="1"/>
  <c r="I30" i="2"/>
  <c r="G217" i="2"/>
  <c r="G216" i="2" s="1"/>
  <c r="G320" i="2"/>
  <c r="G319" i="2" s="1"/>
  <c r="G318" i="2" s="1"/>
  <c r="G317" i="2" s="1"/>
  <c r="H320" i="2"/>
  <c r="H319" i="2" s="1"/>
  <c r="H318" i="2" s="1"/>
  <c r="H317" i="2" s="1"/>
  <c r="G190" i="2"/>
  <c r="G184" i="2" s="1"/>
  <c r="G183" i="2" s="1"/>
  <c r="H378" i="2"/>
  <c r="H367" i="2"/>
  <c r="H348" i="2"/>
  <c r="G854" i="2"/>
  <c r="G853" i="2" s="1"/>
  <c r="G832" i="2"/>
  <c r="G831" i="2" s="1"/>
  <c r="G830" i="2" s="1"/>
  <c r="G794" i="2"/>
  <c r="G793" i="2" s="1"/>
  <c r="I794" i="2"/>
  <c r="I793" i="2" s="1"/>
  <c r="I734" i="2"/>
  <c r="H832" i="2"/>
  <c r="H831" i="2" s="1"/>
  <c r="H830" i="2" s="1"/>
  <c r="H794" i="2"/>
  <c r="H793" i="2" s="1"/>
  <c r="I299" i="2"/>
  <c r="I298" i="2" s="1"/>
  <c r="I294" i="2" s="1"/>
  <c r="I287" i="2"/>
  <c r="I219" i="2"/>
  <c r="I218" i="2" s="1"/>
  <c r="I217" i="2" s="1"/>
  <c r="I216" i="2" s="1"/>
  <c r="G594" i="2" l="1"/>
  <c r="G593" i="2" s="1"/>
  <c r="I215" i="2"/>
  <c r="I214" i="2" s="1"/>
  <c r="I207" i="2" s="1"/>
  <c r="H214" i="2"/>
  <c r="H207" i="2" s="1"/>
  <c r="G17" i="2"/>
  <c r="I467" i="2"/>
  <c r="I457" i="2" s="1"/>
  <c r="H467" i="2"/>
  <c r="H457" i="2" s="1"/>
  <c r="H456" i="2" s="1"/>
  <c r="H447" i="2" s="1"/>
  <c r="I248" i="2"/>
  <c r="I247" i="2" s="1"/>
  <c r="G378" i="2"/>
  <c r="I419" i="2"/>
  <c r="I418" i="2" s="1"/>
  <c r="I417" i="2" s="1"/>
  <c r="G419" i="2"/>
  <c r="G418" i="2" s="1"/>
  <c r="G417" i="2" s="1"/>
  <c r="G248" i="2"/>
  <c r="G247" i="2" s="1"/>
  <c r="G246" i="2" s="1"/>
  <c r="H669" i="2"/>
  <c r="H668" i="2" s="1"/>
  <c r="H667" i="2" s="1"/>
  <c r="H551" i="2"/>
  <c r="H544" i="2" s="1"/>
  <c r="G669" i="2"/>
  <c r="G668" i="2" s="1"/>
  <c r="G667" i="2" s="1"/>
  <c r="G56" i="2"/>
  <c r="G50" i="2" s="1"/>
  <c r="G49" i="2" s="1"/>
  <c r="G553" i="2"/>
  <c r="G552" i="2" s="1"/>
  <c r="H248" i="2"/>
  <c r="H247" i="2" s="1"/>
  <c r="I345" i="2"/>
  <c r="I456" i="2"/>
  <c r="I447" i="2" s="1"/>
  <c r="I551" i="2"/>
  <c r="I544" i="2" s="1"/>
  <c r="H419" i="2"/>
  <c r="H418" i="2" s="1"/>
  <c r="H17" i="2"/>
  <c r="H10" i="2" s="1"/>
  <c r="H9" i="2" s="1"/>
  <c r="H347" i="2"/>
  <c r="H346" i="2" s="1"/>
  <c r="H345" i="2" s="1"/>
  <c r="H281" i="2"/>
  <c r="I669" i="2"/>
  <c r="I668" i="2" s="1"/>
  <c r="I667" i="2" s="1"/>
  <c r="I639" i="2" s="1"/>
  <c r="I285" i="2"/>
  <c r="I284" i="2" s="1"/>
  <c r="I283" i="2" s="1"/>
  <c r="I282" i="2" s="1"/>
  <c r="I281" i="2" s="1"/>
  <c r="H792" i="2"/>
  <c r="I792" i="2"/>
  <c r="G215" i="2"/>
  <c r="G214" i="2" s="1"/>
  <c r="G207" i="2" s="1"/>
  <c r="G734" i="2"/>
  <c r="I56" i="2"/>
  <c r="I50" i="2" s="1"/>
  <c r="I49" i="2" s="1"/>
  <c r="H639" i="2"/>
  <c r="H417" i="2"/>
  <c r="G792" i="2"/>
  <c r="G347" i="2"/>
  <c r="I17" i="2"/>
  <c r="I246" i="2" l="1"/>
  <c r="I182" i="2" s="1"/>
  <c r="G551" i="2"/>
  <c r="G544" i="2" s="1"/>
  <c r="G10" i="2"/>
  <c r="G9" i="2" s="1"/>
  <c r="G639" i="2"/>
  <c r="G625" i="2" s="1"/>
  <c r="G346" i="2"/>
  <c r="G345" i="2" s="1"/>
  <c r="G344" i="2" s="1"/>
  <c r="H246" i="2"/>
  <c r="H182" i="2" s="1"/>
  <c r="G182" i="2"/>
  <c r="H625" i="2"/>
  <c r="I344" i="2"/>
  <c r="H344" i="2"/>
  <c r="I10" i="2"/>
  <c r="I9" i="2" s="1"/>
  <c r="I625" i="2"/>
  <c r="H885" i="2" l="1"/>
  <c r="G885" i="2"/>
  <c r="I885" i="2"/>
</calcChain>
</file>

<file path=xl/sharedStrings.xml><?xml version="1.0" encoding="utf-8"?>
<sst xmlns="http://schemas.openxmlformats.org/spreadsheetml/2006/main" count="5217" uniqueCount="757">
  <si>
    <t xml:space="preserve">  Администрация округа Муром</t>
  </si>
  <si>
    <t>703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</si>
  <si>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</si>
  <si>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</si>
  <si>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</si>
  <si>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</si>
  <si>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</si>
  <si>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</si>
  <si>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</si>
  <si>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округа Муром "Муниципальное управление" на 2021-2023 годы</t>
  </si>
  <si>
    <t>1000000000</t>
  </si>
  <si>
    <t xml:space="preserve">          Подпрограмма «Повышение качества предоставления муниципальных услуг, исполнения муниципальных функций и переданных государственных полномочий»</t>
  </si>
  <si>
    <t>1010000000</t>
  </si>
  <si>
    <t xml:space="preserve">            Основное мероприятие «Решение вопросов местного значения»</t>
  </si>
  <si>
    <t>1010100000</t>
  </si>
  <si>
    <t xml:space="preserve">              Расходы на выплаты по оплате труда Главы муниципального образования</t>
  </si>
  <si>
    <t>10101Г0100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</si>
  <si>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</si>
  <si>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</si>
  <si>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</si>
  <si>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</si>
  <si>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  Расходы на обеспечение деятельности органов местного самоуправления</t>
  </si>
  <si>
    <t>1010100100</t>
  </si>
  <si>
    <t xml:space="preserve">            Основное мероприятие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</si>
  <si>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1010200000</t>
  </si>
  <si>
    <t xml:space="preserve">              Обеспечение деятельности комиссий по делам несовершеннолетних и защите их прав</t>
  </si>
  <si>
    <t>1010270010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</si>
  <si>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</si>
  <si>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</si>
  <si>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Осуществление отдельных государственных полномочий по вопросам административного законодательства</t>
  </si>
  <si>
    <t>1010270020</t>
  </si>
  <si>
    <t xml:space="preserve">        Муниципальная программа "Развитие муниципальной службы в округе Муром на 2021-2023 годы"</t>
  </si>
  <si>
    <t>1300000000</t>
  </si>
  <si>
    <t xml:space="preserve">            Основное мероприятие "Профессиональное развитие кадрового потенциала муниципальных служащих"</t>
  </si>
  <si>
    <t>1300100000</t>
  </si>
  <si>
    <t xml:space="preserve">              Повышение квалификации муниципальных служащих администрации округа Муром</t>
  </si>
  <si>
    <t>1300110020</t>
  </si>
  <si>
    <t xml:space="preserve">            Основное мероприятие "Кадровые технологии на муниципальной службе"</t>
  </si>
  <si>
    <t>1300200000</t>
  </si>
  <si>
    <t xml:space="preserve">              Организация и проведение первого этапа конкурса "Лучший муниципальный служащий Владимирской области"</t>
  </si>
  <si>
    <t>1300210130</t>
  </si>
  <si>
    <t xml:space="preserve">                Социальное обеспечение и иные выплаты населению</t>
  </si>
  <si>
    <t>300</t>
  </si>
  <si>
    <t xml:space="preserve">      Судебная система</t>
  </si>
  <si>
    <t>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</si>
  <si>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</si>
  <si>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1010251200</t>
  </si>
  <si>
    <t xml:space="preserve">      Другие общегосударственные вопросы</t>
  </si>
  <si>
    <t>13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</si>
  <si>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</si>
  <si>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1010259300</t>
  </si>
  <si>
    <t xml:space="preserve">          Подпрограмма «Обеспечение условий для осуществления деятельности Администрации округа Муром. Информатизация органов местного самоуправления»</t>
  </si>
  <si>
    <t>1020000000</t>
  </si>
  <si>
    <t xml:space="preserve">            Основное мероприятие «Материально-техническое обеспечение реализации муниципальной программы»</t>
  </si>
  <si>
    <t>1020100000</t>
  </si>
  <si>
    <t xml:space="preserve">              Расходы на обеспечение деятельности муниципального казенного учреждения «Управление административными зданиями и транспортом»</t>
  </si>
  <si>
    <t>10201УT590</t>
  </si>
  <si>
    <t xml:space="preserve">                Иные бюджетные ассигнования</t>
  </si>
  <si>
    <t>800</t>
  </si>
  <si>
    <t xml:space="preserve">              Расходы на обеспечение деятельности централизованных бухгалтерий</t>
  </si>
  <si>
    <t>10201ЦБ590</t>
  </si>
  <si>
    <t xml:space="preserve">            Основное мероприятие «Информационное обеспечение, техническое оснащение и обслуживание рабочих мест сотрудников»</t>
  </si>
  <si>
    <t>1020200000</t>
  </si>
  <si>
    <t xml:space="preserve">              Автоматизация и информатизация рабочих мест работников органов местного самоуправления и подведомственных учреждений</t>
  </si>
  <si>
    <t>1020210140</t>
  </si>
  <si>
    <t xml:space="preserve">              Техническое обслуживание автоматизированного рабочего места муниципального служащего</t>
  </si>
  <si>
    <t>1020210150</t>
  </si>
  <si>
    <t xml:space="preserve">            Основное мероприятие «Создание условий для реализации муниципальной программы»</t>
  </si>
  <si>
    <t>1020300000</t>
  </si>
  <si>
    <t xml:space="preserve">              Расходы на обеспечение деятельности учреждений, подведомственных администрации округа</t>
  </si>
  <si>
    <t>102030A590</t>
  </si>
  <si>
    <t xml:space="preserve">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</si>
  <si>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1020320060</t>
  </si>
  <si>
    <t xml:space="preserve">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2021-2023 годы"</t>
  </si>
  <si>
    <t>1200000000</t>
  </si>
  <si>
    <t>1200200000</t>
  </si>
  <si>
    <t>120020A590</t>
  </si>
  <si>
    <t xml:space="preserve">        Непрограммные расходы органов местного самоуправления</t>
  </si>
  <si>
    <t>9900000000</t>
  </si>
  <si>
    <t xml:space="preserve">          Непрограммные расходы</t>
  </si>
  <si>
    <t>9990000000</t>
  </si>
  <si>
    <t xml:space="preserve">              Проведение Всероссийской переписи населения 2020 года</t>
  </si>
  <si>
    <t>9990054690</t>
  </si>
  <si>
    <t xml:space="preserve">    НАЦИОНАЛЬНАЯ БЕЗОПАСНОСТЬ И ПРАВООХРАНИТЕЛЬНАЯ ДЕЯТЕЛЬНОСТЬ</t>
  </si>
  <si>
    <t>03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</si>
  <si>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</si>
  <si>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</si>
  <si>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Основное мероприятие «Создание условий для деятельности народных дружин»</t>
  </si>
  <si>
    <t>1020400000</t>
  </si>
  <si>
    <t xml:space="preserve">              Поощрение членов добровольной народной дружины</t>
  </si>
  <si>
    <t>1020420140</t>
  </si>
  <si>
    <t xml:space="preserve">    НАЦИОНАЛЬНАЯ ЭКОНОМИКА</t>
  </si>
  <si>
    <t xml:space="preserve">      Другие вопросы в области национальной экономики</t>
  </si>
  <si>
    <t>12</t>
  </si>
  <si>
    <t xml:space="preserve">              Обеспечение территорий документацией для осуществления градостроительной деятельности</t>
  </si>
  <si>
    <t>1010170080</t>
  </si>
  <si>
    <t>10101S0080</t>
  </si>
  <si>
    <t xml:space="preserve">                Предоставление субсидий бюджетным, автономным учреждениям и иным некоммерческим организациям
</t>
  </si>
  <si>
    <t>600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</si>
  <si>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</si>
  <si>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</si>
  <si>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</si>
  <si>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Пенсия за выслугу лет муниципальным служащим (при достижении установленных условий)</t>
  </si>
  <si>
    <t>1300220020</t>
  </si>
  <si>
    <t xml:space="preserve">      Социальное обеспечение населения</t>
  </si>
  <si>
    <t xml:space="preserve">            Основное мероприятие "Оказание мер социальной поддержки и социальной помощи отдельным категориям граждан"</t>
  </si>
  <si>
    <t>1200100000</t>
  </si>
  <si>
    <t xml:space="preserve">              Помощь гражданам, оказавшимся в трудной жизненной ситуации</t>
  </si>
  <si>
    <t>1200120030</t>
  </si>
  <si>
    <t xml:space="preserve">              Адресная социальная помощь больным туберкулезом</t>
  </si>
  <si>
    <t>1200120070</t>
  </si>
  <si>
    <t xml:space="preserve">              Материальная помощь родителям детей, больных сахарным диабетом</t>
  </si>
  <si>
    <t>1200120080</t>
  </si>
  <si>
    <t xml:space="preserve">              Организация бесплатного посещения бани малоимущими гражданами</t>
  </si>
  <si>
    <t>1200120090</t>
  </si>
  <si>
    <t xml:space="preserve">              Проведение химической дезинфекции в очагах туберкулеза</t>
  </si>
  <si>
    <t>1200120160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</si>
  <si>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</si>
  <si>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</si>
  <si>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«Освещение вопросов деятельности Администрации округа Муром»</t>
  </si>
  <si>
    <t>1030000000</t>
  </si>
  <si>
    <t xml:space="preserve">            Основное мероприятие «Освещение деятельности органов местного самоуправления в средствах массовой информации»</t>
  </si>
  <si>
    <t>1030100000</t>
  </si>
  <si>
    <t xml:space="preserve">              Расходы на обеспечение деятельности (оказание услуг) муниципального автономного учреждения «Муромский меридиан»</t>
  </si>
  <si>
    <t>10301ММ590</t>
  </si>
  <si>
    <t xml:space="preserve">      Периодическая печать и издательства</t>
  </si>
  <si>
    <t xml:space="preserve">  Управление "Муниципальная инспекция администрации округа Муром"</t>
  </si>
  <si>
    <t>704</t>
  </si>
  <si>
    <t xml:space="preserve">        Муниципальная программа "Жилищно-коммунальное хозяйство и благоустройство округа Муром на 2021-2023 годы"</t>
  </si>
  <si>
    <t>0100000000</t>
  </si>
  <si>
    <t xml:space="preserve">          Подпрограмма "Благоустройство территории округа Муром на 2021-2023 годы"</t>
  </si>
  <si>
    <t>0110000000</t>
  </si>
  <si>
    <t>0110100000</t>
  </si>
  <si>
    <t>0110100100</t>
  </si>
  <si>
    <t xml:space="preserve">  Совет народных депутатов округа Муром</t>
  </si>
  <si>
    <t>730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</si>
  <si>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</si>
  <si>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9990000100</t>
  </si>
  <si>
    <t xml:space="preserve">              Расходы на выплаты по оплате труда депутатам Совета народных депутатов</t>
  </si>
  <si>
    <t>99900Д0100</t>
  </si>
  <si>
    <t xml:space="preserve">              Расходы на выплаты по оплате труда председателю Совета народных депутатов</t>
  </si>
  <si>
    <t>99900П0100</t>
  </si>
  <si>
    <t xml:space="preserve">  Управление жилищно-коммунального хозяйства администрации округа Муром</t>
  </si>
  <si>
    <t>732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</si>
  <si>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</si>
  <si>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"Обеспечение безопасности дорожного движения и транспортного обслуживания населения на территории округа Муром на 2021-2023 годы"</t>
  </si>
  <si>
    <t>0140000000</t>
  </si>
  <si>
    <t xml:space="preserve">            Основное мероприятие «Совершенствование организации движения транспорта и пешеходов на территории округа»</t>
  </si>
  <si>
    <t>0140100000</t>
  </si>
  <si>
    <t xml:space="preserve">              Приобретение спецоборудования для оказания помощи при дорожно-транспортных происшествиях</t>
  </si>
  <si>
    <t>0140110400</t>
  </si>
  <si>
    <t xml:space="preserve">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2021-2023 годы"</t>
  </si>
  <si>
    <t>1400000000</t>
  </si>
  <si>
    <t>1410000000</t>
  </si>
  <si>
    <t xml:space="preserve">            Основное мероприятие «Развитие и совершенствование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</si>
  <si>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1410100000</t>
  </si>
  <si>
    <t xml:space="preserve">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</si>
  <si>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14101ГЧ590</t>
  </si>
  <si>
    <t xml:space="preserve">            Основное мероприятие «Развитие и совершенствование технической оснащенности сил и средств для ликвидации чрезвычайных ситуаций»</t>
  </si>
  <si>
    <t>1410200000</t>
  </si>
  <si>
    <t xml:space="preserve">              Обеспечение защиты населения от чрезвычайных ситуаций и снижение рисков их возникновения</t>
  </si>
  <si>
    <t>1410210460</t>
  </si>
  <si>
    <t xml:space="preserve">            Основное мероприятие «Развитие и совершенствование системы подготовки к действиям в чрезвычайных ситуациях»</t>
  </si>
  <si>
    <t>1410300000</t>
  </si>
  <si>
    <t xml:space="preserve">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</si>
  <si>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1410310470</t>
  </si>
  <si>
    <t>1420000000</t>
  </si>
  <si>
    <t xml:space="preserve">            Основное мероприятие «Развитие и совершенствование элементов АПК «Безопасный город»</t>
  </si>
  <si>
    <t>1420200000</t>
  </si>
  <si>
    <t xml:space="preserve">              Модернизация и обслуживание элементов АПК «Безопасный город»</t>
  </si>
  <si>
    <t>1420210490</t>
  </si>
  <si>
    <t xml:space="preserve">      Сельское хозяйство и рыболовство</t>
  </si>
  <si>
    <t xml:space="preserve">            Основное мероприятие «Отлов, подбор и утилизация безнадзорных животных»</t>
  </si>
  <si>
    <t>0110400000</t>
  </si>
  <si>
    <t xml:space="preserve">              Реализация отдельных государственных полномочий Владимирской области по организации мероприятий при осуществлении деятельности по обращению с животными без владельцев</t>
  </si>
  <si>
    <t>0110471980</t>
  </si>
  <si>
    <t xml:space="preserve">      Дорожное хозяйство (дорожные фонды)</t>
  </si>
  <si>
    <t>09</t>
  </si>
  <si>
    <t xml:space="preserve">              Расходы на обеспечение деятельности (оказание услуг) учреждений в сфере дорожного хозяйства</t>
  </si>
  <si>
    <t>014010Д590</t>
  </si>
  <si>
    <t xml:space="preserve">          Подпрограмма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2023 года"</t>
  </si>
  <si>
    <t>0150000000</t>
  </si>
  <si>
    <t xml:space="preserve">            Основное мероприятие «Обеспечение мер социальной поддержки многодетных семей»</t>
  </si>
  <si>
    <t>0150100000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</si>
  <si>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</si>
  <si>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0150170050</t>
  </si>
  <si>
    <t xml:space="preserve">                Капитальные вложения в объекты государственной (муниципальной) собственности</t>
  </si>
  <si>
    <t>400</t>
  </si>
  <si>
    <t>01501S0050</t>
  </si>
  <si>
    <t xml:space="preserve">        Муниципальная программа "Благоустройство территории округа Муром"</t>
  </si>
  <si>
    <t>1500000000</t>
  </si>
  <si>
    <t xml:space="preserve">          Подпрограмма "Формирование современной городской среды на территории округа Муром в 2018-2024 годах"</t>
  </si>
  <si>
    <t>1510000000</t>
  </si>
  <si>
    <t xml:space="preserve">            Основное мероприятие "Федеральный проект "Формирование комфортной городской среды" национального проекта "Жилье и городская среда"</t>
  </si>
  <si>
    <t>151F200000</t>
  </si>
  <si>
    <t xml:space="preserve">              Реализация программ формирования современной городской среды</t>
  </si>
  <si>
    <t>151F255550</t>
  </si>
  <si>
    <t xml:space="preserve">          Подпрограмма "Модернизация объектов коммунальной инфраструктуры округа Муром на 2021-2023 годы"</t>
  </si>
  <si>
    <t>0120000000</t>
  </si>
  <si>
    <t xml:space="preserve">            Основное мероприятие «Разработка комплексных схем инженерного обеспечения округа Муром»</t>
  </si>
  <si>
    <t>0120200000</t>
  </si>
  <si>
    <t xml:space="preserve">              Актуализация схем теплоснабжения, водоснабжения и водоотведения</t>
  </si>
  <si>
    <t>0120210350</t>
  </si>
  <si>
    <t xml:space="preserve">    ЖИЛИЩНО-КОММУНАЛЬНОЕ ХОЗЯЙСТВО</t>
  </si>
  <si>
    <t xml:space="preserve">      Коммунальное хозяйство</t>
  </si>
  <si>
    <t xml:space="preserve">            Основное мероприятие "Строительство, реконструкция и техническое перевооружение объектов водоснабжения и водоотведения"</t>
  </si>
  <si>
    <t>0120100000</t>
  </si>
  <si>
    <t xml:space="preserve">              Строительство, реконструкция и модернизация систем (объектов) теплоснабжения, водоснабжения, водоотведения и очистки сточных вод</t>
  </si>
  <si>
    <t>0120171580</t>
  </si>
  <si>
    <t>01201S1580</t>
  </si>
  <si>
    <t xml:space="preserve">          Подпрограмма "Энергосбережение и повышение энергетической эффективности в округе Муром на 2021-2023 годы"</t>
  </si>
  <si>
    <t>0160000000</t>
  </si>
  <si>
    <t xml:space="preserve">            Основное мероприятие "Энергосбережение и повышение энергетической эффективности в округе Муром"</t>
  </si>
  <si>
    <t>0160100000</t>
  </si>
  <si>
    <t xml:space="preserve">              Замена устаревших светильников на новые энергоэффективные, монтаж самонесущих изолированных проводов</t>
  </si>
  <si>
    <t>0160170130</t>
  </si>
  <si>
    <t>01601S0130</t>
  </si>
  <si>
    <t xml:space="preserve">          Подпрограмма "Чистая вода на 2021-2023 годы"</t>
  </si>
  <si>
    <t>0170000000</t>
  </si>
  <si>
    <t>0170100000</t>
  </si>
  <si>
    <t xml:space="preserve">              Строительство (реконструкция) объектов муниципальной собственности округа</t>
  </si>
  <si>
    <t>0170140010</t>
  </si>
  <si>
    <t xml:space="preserve">            Основное мероприятие "Федеральный проект "Чистая вода" национального проекта "Экология"</t>
  </si>
  <si>
    <t>017G500000</t>
  </si>
  <si>
    <t xml:space="preserve">              Строительство и реконструкция (модернизация) объектов питьевого водоснабжения</t>
  </si>
  <si>
    <t>017G552430</t>
  </si>
  <si>
    <t xml:space="preserve">      Благоустройство</t>
  </si>
  <si>
    <t xml:space="preserve">            Основное мероприятие «Обеспечение мероприятий по благоустройству и озеленению территории округа»</t>
  </si>
  <si>
    <t>0110200000</t>
  </si>
  <si>
    <t xml:space="preserve">              Расходы на обеспечение деятельности (оказание услуг) учреждений по благоустройству территории</t>
  </si>
  <si>
    <t>011020Б590</t>
  </si>
  <si>
    <t xml:space="preserve">              Благоустройство и текущее содержание кладбищ и мемориалов</t>
  </si>
  <si>
    <t>0110210430</t>
  </si>
  <si>
    <t xml:space="preserve">              Обслуживание прочих объектов благоустройства</t>
  </si>
  <si>
    <t>0110210440</t>
  </si>
  <si>
    <t xml:space="preserve">            Основное мероприятие «Техническое обслуживание и энергоснабжение сетей уличного освещения округа»</t>
  </si>
  <si>
    <t>0110300000</t>
  </si>
  <si>
    <t xml:space="preserve">              Организация освещения улиц</t>
  </si>
  <si>
    <t>0110310450</t>
  </si>
  <si>
    <t xml:space="preserve">              Содержание и эксплуатация уличного освещения</t>
  </si>
  <si>
    <t>0110360070</t>
  </si>
  <si>
    <t xml:space="preserve">      Другие вопросы в области жилищно-коммунального хозяйства</t>
  </si>
  <si>
    <t xml:space="preserve">              Расходы на обеспечение деятельности муниципального казенного учреждения «Муромстройзаказчик»</t>
  </si>
  <si>
    <t>01101МС590</t>
  </si>
  <si>
    <t>01101ЦБ590</t>
  </si>
  <si>
    <t xml:space="preserve">          Подпрограмма "Обеспечение доступности услуг общественного транспорта в округе Муром на 2021-2023 годы"</t>
  </si>
  <si>
    <t>0130000000</t>
  </si>
  <si>
    <t xml:space="preserve">            Основное мероприятие "Обеспечение доступности общественного транспорта для различных категорий граждан на территории округа"</t>
  </si>
  <si>
    <t>0130100000</t>
  </si>
  <si>
    <t xml:space="preserve">              Обеспечение равной доступности услуг общественного транспорта на территории округа Муром для отдельных категорий граждан</t>
  </si>
  <si>
    <t>0130120040</t>
  </si>
  <si>
    <t xml:space="preserve">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</si>
  <si>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0130120050</t>
  </si>
  <si>
    <t xml:space="preserve">              Обеспечение равной доступности услуг транспорта общего пользования для отдельных категорий граждан в муниципальном сообщении</t>
  </si>
  <si>
    <t>0130170150</t>
  </si>
  <si>
    <t xml:space="preserve">      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</si>
  <si>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01301S0150</t>
  </si>
  <si>
    <t xml:space="preserve">  Управление жилищной политики администрации округа Муром</t>
  </si>
  <si>
    <t>733</t>
  </si>
  <si>
    <t xml:space="preserve">      Жилищное хозяйство</t>
  </si>
  <si>
    <t xml:space="preserve">        Муниципальная программа "Обеспечение комфортным жильем населения округа Муром в 2021-2023 годах"</t>
  </si>
  <si>
    <t>0700000000</t>
  </si>
  <si>
    <t xml:space="preserve">          Подпрограмма "Обеспечение реализации муниципальной программы "Обеспечение комфортным жильем населения округа Муром"</t>
  </si>
  <si>
    <t>0710000000</t>
  </si>
  <si>
    <t xml:space="preserve">            Основное мероприятие "Содержание и ремонт жилых помещений муниципального жилищного фонда округа Муром"</t>
  </si>
  <si>
    <t>0710300000</t>
  </si>
  <si>
    <t xml:space="preserve">              Расходы на коммунальные услуги и содержание незаселенных жилых помещений муниципального жилищного фонда округа Муром</t>
  </si>
  <si>
    <t>0710310360</t>
  </si>
  <si>
    <t xml:space="preserve">              Расходы на проведение капитального ремонта жилых помещений муниципального жилищного фонда округа Муром</t>
  </si>
  <si>
    <t>0710310570</t>
  </si>
  <si>
    <t xml:space="preserve">            Основное мероприятие "Установка приборов учета коммунальных ресурсов и замена бытового газоиспользующего оборудования"</t>
  </si>
  <si>
    <t>0710400000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</si>
  <si>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</si>
  <si>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>0710420170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</si>
  <si>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</si>
  <si>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>0710420190</t>
  </si>
  <si>
    <t xml:space="preserve">              Установка коллективных (общедомовых) приборов учета коммунальных ресурсов в многоквартирных домах</t>
  </si>
  <si>
    <t>0710460080</t>
  </si>
  <si>
    <t xml:space="preserve">          Подпрограмма «Социальное жилье в округе Муром»</t>
  </si>
  <si>
    <t>0740000000</t>
  </si>
  <si>
    <t xml:space="preserve">            Основное мероприятие "Улучшение жилищных условий граждан, нуждающихся в жилых помещениях"</t>
  </si>
  <si>
    <t>0740100000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</si>
  <si>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</si>
  <si>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0740170090</t>
  </si>
  <si>
    <t>07401S0090</t>
  </si>
  <si>
    <t xml:space="preserve">          Подпрограмма "Переселение граждан из аварийного жилищного фонда"</t>
  </si>
  <si>
    <t>0760000000</t>
  </si>
  <si>
    <t xml:space="preserve">            Основное мероприятие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</si>
  <si>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0760100000</t>
  </si>
  <si>
    <t xml:space="preserve">              Снос домов, признанных аварийными и подлежащими сносу, и разбор (демонтаж) жилых домов, признанных непригодными для проживания</t>
  </si>
  <si>
    <t>0760110180</t>
  </si>
  <si>
    <t xml:space="preserve">            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</si>
  <si>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076F300000</t>
  </si>
  <si>
    <t xml:space="preserve">      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</si>
  <si>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076F367483</t>
  </si>
  <si>
    <t xml:space="preserve">              Обеспечение устойчивого сокращения непригодного для проживания жилищного фонда</t>
  </si>
  <si>
    <t>076F367484</t>
  </si>
  <si>
    <t>076F36748S</t>
  </si>
  <si>
    <t xml:space="preserve">          Подпрограмма "Обеспечение проживающих в аварийном жилищном фонде граждан жилыми помещениями"</t>
  </si>
  <si>
    <t>0770000000</t>
  </si>
  <si>
    <t xml:space="preserve">            Основное мероприятие "Приобретение жилых помещений для предоставления их гражданам, переселяемым из аварийного жилищного фонда"</t>
  </si>
  <si>
    <t>0770100000</t>
  </si>
  <si>
    <t xml:space="preserve">              Обеспечение проживающих в непригодном жилищном фонде граждан жилыми помещениями</t>
  </si>
  <si>
    <t>0770109702</t>
  </si>
  <si>
    <t>07701S9702</t>
  </si>
  <si>
    <t xml:space="preserve">            Основное мероприятие "Выплата возмещения собственникам жилых помещений, входящих в аварийный жилищный фонд, за изымаемые жилые помещения в соответствии со статьей 32 Жилищного кодекса РФ"</t>
  </si>
  <si>
    <t>0770200000</t>
  </si>
  <si>
    <t>0770209702</t>
  </si>
  <si>
    <t>07702S9702</t>
  </si>
  <si>
    <t xml:space="preserve">          Подпрограмма "Реконструкция и капитальный ремонт общего имущества многоквартирных домов в округе Муром"</t>
  </si>
  <si>
    <t>0780000000</t>
  </si>
  <si>
    <t xml:space="preserve">            Основное мероприятие «Исполнение обязательств округа по финансовому обеспечению капитального ремонта многоквартирных домов"</t>
  </si>
  <si>
    <t>0780100000</t>
  </si>
  <si>
    <t xml:space="preserve">              Взносы в региональный фонд капитального ремонта</t>
  </si>
  <si>
    <t>0780110170</t>
  </si>
  <si>
    <t>0710200000</t>
  </si>
  <si>
    <t>0710200100</t>
  </si>
  <si>
    <t xml:space="preserve">              Расходы на оценку объектов недвижимости, кадастровые и проектные работы</t>
  </si>
  <si>
    <t>0710210610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</si>
  <si>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</si>
  <si>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0710271370</t>
  </si>
  <si>
    <t xml:space="preserve">              Расходы на обеспечение деятельности муниципального казенного учреждения «Муниципальный жилищный фонд»</t>
  </si>
  <si>
    <t>07102ЖФ590</t>
  </si>
  <si>
    <t xml:space="preserve">          Подпрограмма «Обеспечение жильем отдельных категорий граждан, установленных законодательством, на территории муниципального образования округ Муром»</t>
  </si>
  <si>
    <t>0730000000</t>
  </si>
  <si>
    <t xml:space="preserve">            Основное мероприятие «Обеспечение жильем ветеранов, инвалидов и семей, имеющих детей-инвалидов»</t>
  </si>
  <si>
    <t>0730100000</t>
  </si>
  <si>
    <t xml:space="preserve">      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</si>
  <si>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0730151350</t>
  </si>
  <si>
    <t xml:space="preserve">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</si>
  <si>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0730151760</t>
  </si>
  <si>
    <t xml:space="preserve">            Основное мероприятие «Оказание мер социальной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бюджетов»</t>
  </si>
  <si>
    <t>0730200000</t>
  </si>
  <si>
    <t xml:space="preserve">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</si>
  <si>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0730271860</t>
  </si>
  <si>
    <t xml:space="preserve">          Подпрограмма «Обеспечение жильем многодетных семей округа Муром»</t>
  </si>
  <si>
    <t>0750000000</t>
  </si>
  <si>
    <t xml:space="preserve">            Основное мероприятие «Оказание мер социальной поддержки многодетным семьям»</t>
  </si>
  <si>
    <t>0750100000</t>
  </si>
  <si>
    <t xml:space="preserve">              Обеспечение жильем многодетных семей</t>
  </si>
  <si>
    <t>0750170810</t>
  </si>
  <si>
    <t>07501S0810</t>
  </si>
  <si>
    <t xml:space="preserve">      Охрана семьи и детства</t>
  </si>
  <si>
    <t xml:space="preserve">          Подпрограмма «Обеспечение жильем молодых семей округа Муром»</t>
  </si>
  <si>
    <t>0720000000</t>
  </si>
  <si>
    <t xml:space="preserve">            Основное мероприятие «Обеспечение мер социальной поддержки по улучшению жилищных условий молодых семей»</t>
  </si>
  <si>
    <t>0720100000</t>
  </si>
  <si>
    <t xml:space="preserve">              Реализация мероприятий по обеспечению жильем молодых семей</t>
  </si>
  <si>
    <t>07201L4970</t>
  </si>
  <si>
    <t xml:space="preserve">            Основное мероприятие «Обеспечение дополнительных гарантий прав на имущество и жилое помещение детей-сирот и детей, оставшихся без попечения родителей»</t>
  </si>
  <si>
    <t>0730300000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</si>
  <si>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</si>
  <si>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0730371420</t>
  </si>
  <si>
    <t>07303R0820</t>
  </si>
  <si>
    <t xml:space="preserve">  Управление культуры администрации округа Муром</t>
  </si>
  <si>
    <t>758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</si>
  <si>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</si>
  <si>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</si>
  <si>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</si>
  <si>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сохранения и развития культуры округа Муром на 2021-2023 годы</t>
  </si>
  <si>
    <t>0900000000</t>
  </si>
  <si>
    <t xml:space="preserve">            Основное мероприятие «Организация предоставления дополнительного образования детей в муниципальных образовательных учреждениях, подведомственных управлению культуры»</t>
  </si>
  <si>
    <t>0900100000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</si>
  <si>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</si>
  <si>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0900170390</t>
  </si>
  <si>
    <t xml:space="preserve">              Расходы на обеспечение деятельности (оказание услуг) учреждений по внешкольной работе с детьми</t>
  </si>
  <si>
    <t>09001УВ590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</si>
  <si>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</si>
  <si>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</si>
  <si>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</si>
  <si>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"Реализация государственной национальной политики Российской Федерации в округе Муром на 2021-2023 годы"</t>
  </si>
  <si>
    <t>0200000000</t>
  </si>
  <si>
    <t xml:space="preserve">            Основное мероприятие «Содействие этнокультурному многообразию народов России, проживающих на территории округа Муром»</t>
  </si>
  <si>
    <t>0200200000</t>
  </si>
  <si>
    <t xml:space="preserve">              Проведение традиционных праздников, фестивалей, конкурсов</t>
  </si>
  <si>
    <t>0200210520</t>
  </si>
  <si>
    <t xml:space="preserve">        Муниципальная программa управления муниципальными финансами и муниципальным долгом округа Муром на 2021-2023 годы</t>
  </si>
  <si>
    <t>0500000000</t>
  </si>
  <si>
    <t xml:space="preserve">          Подпрограмма «Повышение эффективности бюджетных расходов округа Муром»</t>
  </si>
  <si>
    <t>0530000000</t>
  </si>
  <si>
    <t xml:space="preserve">            Основное мероприятие «Развитие программно-целевых методов планирования и повышение эффективности бюджетных расходов»</t>
  </si>
  <si>
    <t>0530100000</t>
  </si>
  <si>
    <t xml:space="preserve">              Распределение части бюджета принимаемых обязательств между ГРБС в зависимости от оценки качества финансового менеджмента</t>
  </si>
  <si>
    <t>0530110160</t>
  </si>
  <si>
    <t xml:space="preserve">            Основное мероприятие «Организация библиотечного обслуживания населения, комплектование обеспечения сохранности библиотечных фондов библиотек округа»</t>
  </si>
  <si>
    <t>0900200000</t>
  </si>
  <si>
    <t>0900270390</t>
  </si>
  <si>
    <t xml:space="preserve">              Мероприятия по укреплению материально-технической базы муниципальных библиотек области</t>
  </si>
  <si>
    <t>0900271890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</si>
  <si>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</si>
  <si>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0900271960</t>
  </si>
  <si>
    <t>09002S1890</t>
  </si>
  <si>
    <t xml:space="preserve">              Расходы на обеспечение деятельности (оказание услуг) библиотек</t>
  </si>
  <si>
    <t>09002УБ590</t>
  </si>
  <si>
    <t xml:space="preserve">            Основное мероприятие «Создание условий для организации досуга и обеспечения жителей округа услугами организаций культуры»</t>
  </si>
  <si>
    <t>0900300000</t>
  </si>
  <si>
    <t xml:space="preserve">              Организация и проведение мероприятий по антинаркотической пропаганде</t>
  </si>
  <si>
    <t>0900310120</t>
  </si>
  <si>
    <t>0900370390</t>
  </si>
  <si>
    <t xml:space="preserve">              Организация и проведение культурно-массовых мероприятий</t>
  </si>
  <si>
    <t>0900371530</t>
  </si>
  <si>
    <t>0900371960</t>
  </si>
  <si>
    <t>09003S1530</t>
  </si>
  <si>
    <t xml:space="preserve">              Расходы на обеспечение деятельности (оказание услуг) учреждений в сфере культуры</t>
  </si>
  <si>
    <t>09003УК590</t>
  </si>
  <si>
    <t xml:space="preserve">            Основное мероприятие "Федеральный проект "Культурная среда" национального проекта "Культура"</t>
  </si>
  <si>
    <t>090A100000</t>
  </si>
  <si>
    <t xml:space="preserve">              Создание модельных муниципальных библиотек</t>
  </si>
  <si>
    <t>090A154540</t>
  </si>
  <si>
    <t xml:space="preserve">      Другие вопросы в области культуры, кинематографии</t>
  </si>
  <si>
    <t>0900400000</t>
  </si>
  <si>
    <t>0900400100</t>
  </si>
  <si>
    <t xml:space="preserve">              Денежная премия за присвоение звания "Человек года"</t>
  </si>
  <si>
    <t>0900420210</t>
  </si>
  <si>
    <t>09004ЦБ590</t>
  </si>
  <si>
    <t>0900471960</t>
  </si>
  <si>
    <t xml:space="preserve">  Комитет по управлению муниципальным имуществом администрации округа Муром</t>
  </si>
  <si>
    <t>766</t>
  </si>
  <si>
    <t xml:space="preserve">        Муниципальная программа "Совершенствование управления муниципальной собственностью муниципального образования округ Муром на 2021-2023 годы"</t>
  </si>
  <si>
    <t>0800000000</t>
  </si>
  <si>
    <t xml:space="preserve">            Основное мероприятие «Оценка недвижимости, признание прав и регулирование отношений по государственной и муниципальной собственности»</t>
  </si>
  <si>
    <t>0800100000</t>
  </si>
  <si>
    <t xml:space="preserve">              Проведение работ по инвентаризации объектов недвижимости казны округа Муром</t>
  </si>
  <si>
    <t>0800110070</t>
  </si>
  <si>
    <t xml:space="preserve">              Выполнение кадастровых работ</t>
  </si>
  <si>
    <t>0800110080</t>
  </si>
  <si>
    <t xml:space="preserve">              Оценка рыночной стоимости арендной платы и муниципального имущества</t>
  </si>
  <si>
    <t>0800110090</t>
  </si>
  <si>
    <t xml:space="preserve">            Основное мероприятие «Содержание объектов муниципальной собственности»</t>
  </si>
  <si>
    <t>0800200000</t>
  </si>
  <si>
    <t xml:space="preserve">              Уплата налогов и сборов за объекты муниципальной собственности</t>
  </si>
  <si>
    <t>0800210050</t>
  </si>
  <si>
    <t xml:space="preserve">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</si>
  <si>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>0800210100</t>
  </si>
  <si>
    <t>0800300000</t>
  </si>
  <si>
    <t>0800300100</t>
  </si>
  <si>
    <t xml:space="preserve">        Муниципальная программа содействия развитию малого и среднего предпринимательства в округе Муром на 2021-2023 годы</t>
  </si>
  <si>
    <t>1100000000</t>
  </si>
  <si>
    <t xml:space="preserve">            Основное мероприятие «Развитие инфраструктуры поддержки малого и среднего предпринимательства»</t>
  </si>
  <si>
    <t>1100200000</t>
  </si>
  <si>
    <t xml:space="preserve">              Расходы на обеспечение деятельности (оказание услуг) муниципального бюджетного учреждения «Муромский бизнес-инкубатор»</t>
  </si>
  <si>
    <t>11002БИ590</t>
  </si>
  <si>
    <t xml:space="preserve">  Комитет по физической культуре и спорту администрации округа Муром</t>
  </si>
  <si>
    <t>767</t>
  </si>
  <si>
    <t xml:space="preserve">        Муниципальная программа "Развитие физической культуры и спорта в округе Муром на 2021-2023 годы"</t>
  </si>
  <si>
    <t>0300000000</t>
  </si>
  <si>
    <t>0300100000</t>
  </si>
  <si>
    <t xml:space="preserve">              Ежемесячные денежные выплаты заслуженным работникам физической культуры и спорта</t>
  </si>
  <si>
    <t>0300120010</t>
  </si>
  <si>
    <t xml:space="preserve">    ФИЗИЧЕСКАЯ КУЛЬТУРА И СПОРТ</t>
  </si>
  <si>
    <t>11</t>
  </si>
  <si>
    <t xml:space="preserve">      Физическая культура</t>
  </si>
  <si>
    <t xml:space="preserve">            Основное мероприятие «Обеспечение подготовки спортивного резерва для спортивных сборных команд»</t>
  </si>
  <si>
    <t>0300200000</t>
  </si>
  <si>
    <t xml:space="preserve">      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</si>
  <si>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>0300271920</t>
  </si>
  <si>
    <t xml:space="preserve">              Развитие базовых и олимпийских видов спорта в муниципальном бюджетном учреждении "Спортивная школа олимпийского резерва имени А.А. Прокуроро-ва"</t>
  </si>
  <si>
    <t>03002S1920</t>
  </si>
  <si>
    <t xml:space="preserve">              Расходы на обеспечение деятельности (оказание услуг) физкультурно-спортивных учреждений</t>
  </si>
  <si>
    <t>03002УФ590</t>
  </si>
  <si>
    <t xml:space="preserve">            Основное мероприятие «Обеспечение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округа»</t>
  </si>
  <si>
    <t>0300300000</t>
  </si>
  <si>
    <t>0300310120</t>
  </si>
  <si>
    <t xml:space="preserve">              Организация профилактических мероприятий по безнадзорности и правонарушениям среди детей и подростков</t>
  </si>
  <si>
    <t>0300310260</t>
  </si>
  <si>
    <t xml:space="preserve">              Реализация календарного плана физкультурно-оздоровительных и спортивных мероприятий округа Муром</t>
  </si>
  <si>
    <t>0300310270</t>
  </si>
  <si>
    <t xml:space="preserve">            Основное мероприятие «Развитие инфраструктуры физической культуры и спорта в округе Муром»</t>
  </si>
  <si>
    <t>0300400000</t>
  </si>
  <si>
    <t xml:space="preserve">              Укрепление материально-технической базы подведомственных учреждений</t>
  </si>
  <si>
    <t>0300410280</t>
  </si>
  <si>
    <t xml:space="preserve">            Основное мероприятие «Создание условий для развития отдельных видов спорта в округе Муром»</t>
  </si>
  <si>
    <t>0300500000</t>
  </si>
  <si>
    <t xml:space="preserve">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</si>
  <si>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0300560060</t>
  </si>
  <si>
    <t xml:space="preserve">            Основное мероприятие "Федеральный проект "Спорт-норма жизни" национального проекта "Демография"</t>
  </si>
  <si>
    <t>030P500000</t>
  </si>
  <si>
    <t xml:space="preserve">              Содержание объектов спортивной инфраструктуры муниципальной собственности для занятий физической культурой и спортом</t>
  </si>
  <si>
    <t>030P57200S</t>
  </si>
  <si>
    <t xml:space="preserve">      Массовый спорт</t>
  </si>
  <si>
    <t xml:space="preserve">      Спорт высших достижений</t>
  </si>
  <si>
    <t xml:space="preserve">              Приобретение спортивного оборудования и инвентаря для приведения организаций спортивной подготовки в нормативное состояние</t>
  </si>
  <si>
    <t>030P552290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</si>
  <si>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</si>
  <si>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030P55229S</t>
  </si>
  <si>
    <t>030P55229М</t>
  </si>
  <si>
    <t xml:space="preserve">              Реализация программ спортивной подготовки в соответствии с требованиями федеральных стандартов спортивной подготовки</t>
  </si>
  <si>
    <t>030P57170S</t>
  </si>
  <si>
    <t>030P57170М</t>
  </si>
  <si>
    <t xml:space="preserve">      Другие вопросы в области физической культуры и спорта</t>
  </si>
  <si>
    <t>0300100100</t>
  </si>
  <si>
    <t>03001ЦБ590</t>
  </si>
  <si>
    <t xml:space="preserve">  Управление образования администрации округа Муром</t>
  </si>
  <si>
    <t>773</t>
  </si>
  <si>
    <t xml:space="preserve">        Муниципальная программа "Профилактика терроризма, экстремизма и ликвидация последствий проявления терроризма и экстремизма на территории округа Муром на 2021-2023 годы"</t>
  </si>
  <si>
    <t>1600000000</t>
  </si>
  <si>
    <t xml:space="preserve">            Основное мероприятие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</si>
  <si>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>1600100000</t>
  </si>
  <si>
    <t xml:space="preserve">      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</si>
  <si>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>1600110650</t>
  </si>
  <si>
    <t xml:space="preserve">      Дошкольное образование</t>
  </si>
  <si>
    <t xml:space="preserve">        Муниципальная программа "Развитие образования в округе Муром" на 2021-2023 годы</t>
  </si>
  <si>
    <t>0600000000</t>
  </si>
  <si>
    <t xml:space="preserve">          Подпрограмма «Развитие дошкольного, общего и дополнительного образования детей в округе Муром»</t>
  </si>
  <si>
    <t>0610000000</t>
  </si>
  <si>
    <t xml:space="preserve">            Основное мероприятие «Организация предоставления общедоступного и бесплатного дошкольного образования по основным общеобразовательным программам»</t>
  </si>
  <si>
    <t>0610100000</t>
  </si>
  <si>
    <t xml:space="preserve">              Модернизация дошкольного образования</t>
  </si>
  <si>
    <t>0610110210</t>
  </si>
  <si>
    <t xml:space="preserve">              Гранты в форме субсидий образовательным учреждениям</t>
  </si>
  <si>
    <t>0610110600</t>
  </si>
  <si>
    <t xml:space="preserve">              Денежное поощрение лучших педагогов дошкольных образовательных учреждений</t>
  </si>
  <si>
    <t>0610120100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</si>
  <si>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</si>
  <si>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0610170590</t>
  </si>
  <si>
    <t xml:space="preserve">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</si>
  <si>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0610171430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</si>
  <si>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</si>
  <si>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0610171830</t>
  </si>
  <si>
    <t>06101S1430</t>
  </si>
  <si>
    <t xml:space="preserve">              Расходы на обеспечение деятельности (оказание услуг) детских дошкольных учреждений</t>
  </si>
  <si>
    <t>06101УД590</t>
  </si>
  <si>
    <t xml:space="preserve">      Общее образование</t>
  </si>
  <si>
    <t xml:space="preserve">            Основное мероприятие «Организация предоставления общедоступного и бесплатного общего образования по основным общеобразовательным программам»</t>
  </si>
  <si>
    <t>0610200000</t>
  </si>
  <si>
    <t xml:space="preserve">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</si>
  <si>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0610210200</t>
  </si>
  <si>
    <t xml:space="preserve">              Модернизация общеобразовательных учреждений</t>
  </si>
  <si>
    <t>0610210230</t>
  </si>
  <si>
    <t>0610210600</t>
  </si>
  <si>
    <t xml:space="preserve">              Денежное поощрение лучших учителей общеобразовательных учреждений</t>
  </si>
  <si>
    <t>0610220110</t>
  </si>
  <si>
    <t xml:space="preserve">              Денежное поощрение учащихся общеобразовательных школ</t>
  </si>
  <si>
    <t>0610220120</t>
  </si>
  <si>
    <t xml:space="preserve">              Денежное поощрение молодых специалистов остродефицитных специальностей общеобразовательных учреждений</t>
  </si>
  <si>
    <t>0610220180</t>
  </si>
  <si>
    <t>0610253031</t>
  </si>
  <si>
    <t>0610270590</t>
  </si>
  <si>
    <t xml:space="preserve">              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</si>
  <si>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0610271320</t>
  </si>
  <si>
    <t xml:space="preserve">      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</si>
  <si>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>061027147П</t>
  </si>
  <si>
    <t xml:space="preserve">              Создание и оборудование кабинетов наркопрофилактики в образовательных организациях</t>
  </si>
  <si>
    <t>0610271690</t>
  </si>
  <si>
    <t>0610271830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</si>
  <si>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</si>
  <si>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06102L3041</t>
  </si>
  <si>
    <t>06102S1320</t>
  </si>
  <si>
    <t xml:space="preserve">      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</si>
  <si>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>06102S147П</t>
  </si>
  <si>
    <t xml:space="preserve">              Расходы на обеспечение деятельности (оказание услуг) общеобразовательных учреждений</t>
  </si>
  <si>
    <t>06102УШ590</t>
  </si>
  <si>
    <t xml:space="preserve">            Основное мероприятие "Федеральный проект "Цифровая образовательная среда" национального проекта "Образование"</t>
  </si>
  <si>
    <t>061E400000</t>
  </si>
  <si>
    <t>061R300000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</si>
  <si>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</t>
  </si>
  <si>
    <t>061R37136S</t>
  </si>
  <si>
    <t>061R37136М</t>
  </si>
  <si>
    <t xml:space="preserve">            Основное мероприятие «Мероприятия, направленные на укрепление гражданского единства и гармонизацию межнациональных отношений»</t>
  </si>
  <si>
    <t>0200100000</t>
  </si>
  <si>
    <t xml:space="preserve">              Организация и проведение конкурсов и выставок, направленных на формирование общероссийского гражданского самосознания</t>
  </si>
  <si>
    <t>0200110500</t>
  </si>
  <si>
    <t xml:space="preserve">            Основное мероприятие «Организация предоставления дополнительного образования детей»</t>
  </si>
  <si>
    <t>0610300000</t>
  </si>
  <si>
    <t xml:space="preserve">              Мероприятия по обеспечению персонифицированного финансирования дополнительного образования детей</t>
  </si>
  <si>
    <t>0610310640</t>
  </si>
  <si>
    <t xml:space="preserve">              Денежное поощрение лучших педагогов дополнительного образования</t>
  </si>
  <si>
    <t>0610320130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</si>
  <si>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поэтапным доведением к 2018 году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</si>
  <si>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>061037147С</t>
  </si>
  <si>
    <t>06103УВ590</t>
  </si>
  <si>
    <t xml:space="preserve">      Молодежная политика</t>
  </si>
  <si>
    <t xml:space="preserve">            Основное мероприятие «Организация отдыха детей в каникулярное время»</t>
  </si>
  <si>
    <t>0610400000</t>
  </si>
  <si>
    <t xml:space="preserve">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</si>
  <si>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>061047147Л</t>
  </si>
  <si>
    <t xml:space="preserve">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</si>
  <si>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>061047147Э</t>
  </si>
  <si>
    <t xml:space="preserve">              Полная или частичная оплата стоимости путевок в оздоровительные организации</t>
  </si>
  <si>
    <t>06104S147Л</t>
  </si>
  <si>
    <t xml:space="preserve">              Организация культурно-экскурсионного обслуживания в каникулярный период организованных групп детей</t>
  </si>
  <si>
    <t>06104S147Э</t>
  </si>
  <si>
    <t xml:space="preserve">      Другие вопросы в области образования</t>
  </si>
  <si>
    <t xml:space="preserve">          Подпрограмма «Обеспечение реализации муниципальной программы «Развитие образования в округе Муром»</t>
  </si>
  <si>
    <t>0630000000</t>
  </si>
  <si>
    <t>0630100000</t>
  </si>
  <si>
    <t>0630100100</t>
  </si>
  <si>
    <t>06301ЦБ590</t>
  </si>
  <si>
    <t xml:space="preserve">              Расходы на обеспечение деятельности муниципального казенного учреждения «Центр работы с педагогическими кадрами»</t>
  </si>
  <si>
    <t>06301ЦП590</t>
  </si>
  <si>
    <t xml:space="preserve">              Социальная поддержка детей-инвалидов дошкольного возраста</t>
  </si>
  <si>
    <t>0610170540</t>
  </si>
  <si>
    <t>0630170590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</si>
  <si>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</si>
  <si>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0610170560</t>
  </si>
  <si>
    <t xml:space="preserve">          Подпрограмма «Обеспечение защиты прав и интересов детей-сирот и детей, оставшихся без попечения родителей»</t>
  </si>
  <si>
    <t>0620000000</t>
  </si>
  <si>
    <t xml:space="preserve">            Основное мероприятие «Социальная поддержка детей-сирот и детей, оставшихся без попечения родителей»</t>
  </si>
  <si>
    <t>0620100000</t>
  </si>
  <si>
    <t xml:space="preserve">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</si>
  <si>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062017065В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</si>
  <si>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</si>
  <si>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062017065П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</si>
  <si>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</si>
  <si>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062017065С</t>
  </si>
  <si>
    <t xml:space="preserve">      Другие вопросы в области социальной политики</t>
  </si>
  <si>
    <t>06</t>
  </si>
  <si>
    <t xml:space="preserve">            Основное мероприятие «Участие в осуществлении деятельности по опеке и попечительству»</t>
  </si>
  <si>
    <t>0620200000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</si>
  <si>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</si>
  <si>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0620270070</t>
  </si>
  <si>
    <t xml:space="preserve">  Комитет по делам молодежи администрации округа Муром</t>
  </si>
  <si>
    <t>791</t>
  </si>
  <si>
    <t xml:space="preserve">        Муниципальная программа "Молодежь Мурома" на 2021-2023 годы</t>
  </si>
  <si>
    <t>0400000000</t>
  </si>
  <si>
    <t xml:space="preserve">            Основное мероприятие «Создание условий для успешной социализации и эффективной самореализации молодежи»</t>
  </si>
  <si>
    <t>0400100000</t>
  </si>
  <si>
    <t>0400110120</t>
  </si>
  <si>
    <t xml:space="preserve">              Организация и осуществление мероприятий по работе с детьми и молодежью</t>
  </si>
  <si>
    <t>0400110240</t>
  </si>
  <si>
    <t xml:space="preserve">              Персональные стипендии администрации округа им.А.В.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</si>
  <si>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0400120150</t>
  </si>
  <si>
    <t>0400200000</t>
  </si>
  <si>
    <t>0400200100</t>
  </si>
  <si>
    <t xml:space="preserve">  Финансовое управление администрации округа Муром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</si>
  <si>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</si>
  <si>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</si>
  <si>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Подпрограмма «Нормативно-методическое обеспечение и организация бюджетного процесса в округе Муром»</t>
  </si>
  <si>
    <t>0510000000</t>
  </si>
  <si>
    <t xml:space="preserve">            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</si>
  <si>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0510100000</t>
  </si>
  <si>
    <t>0510100100</t>
  </si>
  <si>
    <t xml:space="preserve">      Резервные фонды</t>
  </si>
  <si>
    <t xml:space="preserve">            Основное мероприятие "Управление резервным фондом Администрации округа Муром для предупреждения и ликвидации чрезвычайных ситуаций"</t>
  </si>
  <si>
    <t>0510200000</t>
  </si>
  <si>
    <t xml:space="preserve">              Резервный фонд Администрации округа Муром для предупреждения и ликвидации чрезвычайных ситуаций</t>
  </si>
  <si>
    <t>0510210010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</si>
  <si>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</si>
  <si>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</si>
  <si>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«Управление муниципальным долгом округа Муром»</t>
  </si>
  <si>
    <t>0520000000</t>
  </si>
  <si>
    <t xml:space="preserve">            Основное мероприятие «Обеспечение своевременности и полноты исполнения долговых обязательств округа Муром»</t>
  </si>
  <si>
    <t>0520100000</t>
  </si>
  <si>
    <t xml:space="preserve">              Процентные платежи по муниципальному долгу</t>
  </si>
  <si>
    <t>0520110060</t>
  </si>
  <si>
    <t xml:space="preserve">                Обслуживание государственного (муниципального) долга</t>
  </si>
  <si>
    <t>700</t>
  </si>
  <si>
    <t xml:space="preserve">Всего расходов:   </t>
  </si>
  <si>
    <t>тыс. рублей</t>
  </si>
  <si>
    <t xml:space="preserve">Ведомственная структура расходов бюджета округа Муром на 2021 год и плановый период 2022 и 2023 годов </t>
  </si>
  <si>
    <t>Наименование</t>
  </si>
  <si>
    <t>ГРБС</t>
  </si>
  <si>
    <t>Раздел</t>
  </si>
  <si>
    <t>Под- раздел</t>
  </si>
  <si>
    <t>Целевые статьи</t>
  </si>
  <si>
    <t>2021 год</t>
  </si>
  <si>
    <t>2022 год</t>
  </si>
  <si>
    <t>2023 год</t>
  </si>
  <si>
    <t>Группа видов расходов</t>
  </si>
  <si>
    <t xml:space="preserve">                     к Решению Совета народных депутатов</t>
  </si>
  <si>
    <t xml:space="preserve">                                                             Приложение № 8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</si>
  <si>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</si>
  <si>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        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2021-2023 годы"</t>
  </si>
  <si>
    <t xml:space="preserve">          Подпрограмма "Построение, развитие и эксплуатация аппаратно-программного комплекса технических средств "Безопасный город" на территории округа Муром на 2021-2023 годы"</t>
  </si>
  <si>
    <t xml:space="preserve">        Органы юстиции</t>
  </si>
  <si>
    <t>0140172460</t>
  </si>
  <si>
    <t>01401S2460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</si>
  <si>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</si>
  <si>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 xml:space="preserve">            Основное мероприятие "Благоустройство дворовых территорий многоквартирных домов"</t>
  </si>
  <si>
    <t>1510100000</t>
  </si>
  <si>
    <t xml:space="preserve">              Благоустройство дворовых территорий многоквартирных домов (за счет безвозмездных поступлений от собственников помещений в многоквартирных домах)</t>
  </si>
  <si>
    <t>15101С555Н</t>
  </si>
  <si>
    <t xml:space="preserve">            Основное мероприятие "Федеральный проект "Чистая вода" национального проекта "Жилье и городская среда"</t>
  </si>
  <si>
    <t>017F500000</t>
  </si>
  <si>
    <t>017F552430</t>
  </si>
  <si>
    <t xml:space="preserve">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</si>
  <si>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            Основное мероприятие "Федеральный проект "Современная школа" национального проекта "Образование"</t>
  </si>
  <si>
    <t>061E100000</t>
  </si>
  <si>
    <t xml:space="preserve">              Создание детских технопарков "Кванториум"</t>
  </si>
  <si>
    <t>061E151730</t>
  </si>
  <si>
    <t xml:space="preserve">                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</si>
  <si>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0610281160</t>
  </si>
  <si>
    <t>06102S1690</t>
  </si>
  <si>
    <t xml:space="preserve">              Исполнение судебных актов</t>
  </si>
  <si>
    <t>0800310040</t>
  </si>
  <si>
    <t xml:space="preserve">            Исполнение судебных актов</t>
  </si>
  <si>
    <t>0710210040</t>
  </si>
  <si>
    <t xml:space="preserve">               Исполнение судебных актов</t>
  </si>
  <si>
    <t xml:space="preserve">              Оснащение объектов спортивной инфраструктуры спортивно-технологическим оборудованием (создание физкультурно-оздоровительных комплексов открытого типа для центров развития внешкольного спорта)</t>
  </si>
  <si>
    <t>030P552281</t>
  </si>
  <si>
    <t>061E452100</t>
  </si>
  <si>
    <t xml:space="preserve">              Обеспечение образовательных организаций материально-технической базой для внедрения цифровой образовательной среды</t>
  </si>
  <si>
    <t xml:space="preserve">            Строительство и реконструкция спортивных сооружений подведомственных учреждений</t>
  </si>
  <si>
    <t xml:space="preserve">          Капитальные вложения в объекты государственной (муниципальной) собственности</t>
  </si>
  <si>
    <t>0300440030</t>
  </si>
  <si>
    <t xml:space="preserve">        Подготовка муниципальных образовательных организаций к началу учебного года и оздоровительных лагерей к летнему периоду</t>
  </si>
  <si>
    <t>0610110670</t>
  </si>
  <si>
    <t>0610210670</t>
  </si>
  <si>
    <t>0610410670</t>
  </si>
  <si>
    <t xml:space="preserve">              Проведение неотложных аварийно-восстановительных работ</t>
  </si>
  <si>
    <t>9990060090</t>
  </si>
  <si>
    <t>0300440040</t>
  </si>
  <si>
    <t xml:space="preserve">           Конькобежные дорожки открытого типа с искусственным льдом в г. Муром</t>
  </si>
  <si>
    <t>030P55139S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</si>
  <si>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</si>
  <si>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030P55228D</t>
  </si>
  <si>
    <t>Оснащение объектов спортивной инфраструктуры спортивно-технологическим оборудованием (создание физкультурно-оздоровительных комплексов открытого типа для центров развития внешкольного спорта)</t>
  </si>
  <si>
    <t xml:space="preserve">              Развитие физической культуры и спорта</t>
  </si>
  <si>
    <t>0300471600</t>
  </si>
  <si>
    <t>03004S1600</t>
  </si>
  <si>
    <t>0610410680</t>
  </si>
  <si>
    <t>Оплата стоимости путевок для детей школьного возраста до 17 лет (включительно), проживающих на территории Владимирской области, в организациях отдыха детей и их оздоровления, расположенных на территории Владимирской области, в части компенсации расходов родителей на приобретение путевок в загородные оздоровительные организации отдыха детей и их оздоровления в каникулярное время</t>
  </si>
  <si>
    <t>0400170630</t>
  </si>
  <si>
    <t>Реализация проектов-победителей конкурсов в сфере молодежной политики</t>
  </si>
  <si>
    <t xml:space="preserve">            Основное мероприятие "Федеральный проект "Безопасность дорожного движения" национального проекта "Безопасные качественные дороги"</t>
  </si>
  <si>
    <t>0160140060</t>
  </si>
  <si>
    <t xml:space="preserve">        Строительство блочно-модульной котельной по адресу: г. Муром, ул. Лаврентьева, 45 установленной мощностью 6,45 Гкал/час</t>
  </si>
  <si>
    <t>0110240050</t>
  </si>
  <si>
    <t xml:space="preserve">        Пешеходные мосты через декоративный водоем на территории округа Муром</t>
  </si>
  <si>
    <t>0610272040</t>
  </si>
  <si>
    <t>Реализация мероприятий по текущему ремонту объектов образования муниципальной собственности, связанных с реализацией региональных проектов</t>
  </si>
  <si>
    <t>151F25555D</t>
  </si>
  <si>
    <t>1020310040</t>
  </si>
  <si>
    <t xml:space="preserve">        Исполнение судебных актов</t>
  </si>
  <si>
    <t>0120210660</t>
  </si>
  <si>
    <t xml:space="preserve">        Разработка программы комплексного развития систем коммунальной инфраструктуры округа Муром</t>
  </si>
  <si>
    <t>9990071910</t>
  </si>
  <si>
    <t xml:space="preserve">              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</si>
  <si>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0300272070</t>
  </si>
  <si>
    <t xml:space="preserve">          Развитие олимпийского вида спорта "кёрлинг"</t>
  </si>
  <si>
    <t xml:space="preserve">      Обеспечение проведения выборов и референдумов</t>
  </si>
  <si>
    <t xml:space="preserve">              Приобретение металлических шкафов для избирательных участков на период проведения избирательных кампаний в 2021 году и последующих годах</t>
  </si>
  <si>
    <t>9990010690</t>
  </si>
  <si>
    <t>9990009501</t>
  </si>
  <si>
    <t xml:space="preserve">             Обеспечение мероприятий по капитальному ремонту многоквартирных домов</t>
  </si>
  <si>
    <t>03002S2070</t>
  </si>
  <si>
    <t>06102S2040</t>
  </si>
  <si>
    <t>06102L2554</t>
  </si>
  <si>
    <t>06102L2555</t>
  </si>
  <si>
    <t xml:space="preserve">        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систем водоснабжения и отопления МБОУ СОШ № 4 г. Муром)</t>
  </si>
  <si>
    <t xml:space="preserve">    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систем водоснабжения и отопления МБОУ СОШ № 18 г. Муром)</t>
  </si>
  <si>
    <t>061027148Г</t>
  </si>
  <si>
    <t>061027148Д</t>
  </si>
  <si>
    <t xml:space="preserve">                Грантовая поддержка организаций в сфере образования (победители регионального конкурса муниципальных общеобразовательных организаций, внедряющих инновационные образовательные программы)</t>
  </si>
  <si>
    <t>061047148Л</t>
  </si>
  <si>
    <t xml:space="preserve">            Грантовая поддержка организаций в сфере образования (победители регионального конкурса "Лучший загородный оздоровительный лагерь")</t>
  </si>
  <si>
    <t xml:space="preserve">                Грантовая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</si>
  <si>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>0900420230</t>
  </si>
  <si>
    <t xml:space="preserve">          Денежные выплаты Главы округа Муром для одаренной и талантливой молодежи в области театрального искусства</t>
  </si>
  <si>
    <t xml:space="preserve">             Исполнение мероприятий по созданию благоприятных условий по развитию туризма</t>
  </si>
  <si>
    <t xml:space="preserve">          Подпрограмма "Благоустройство территорий для развития их туристического потенциала"</t>
  </si>
  <si>
    <t xml:space="preserve">            Основное мероприятие "Мероприятие по благоустройству территорий"</t>
  </si>
  <si>
    <t xml:space="preserve">              Проведение мероприятий по благоустройству территорий муниципальных образований Владимирской области</t>
  </si>
  <si>
    <t>0120140010</t>
  </si>
  <si>
    <t xml:space="preserve">                  Строительство (реконструкция) объектов муниципальной собственности округа</t>
  </si>
  <si>
    <t>15301S2050</t>
  </si>
  <si>
    <t xml:space="preserve">                                                                                                                                                                                     от  08.10.2021 № 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</si>
</sst>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4" fontId="3" fillId="3" borderId="2">
      <alignment horizontal="right" vertical="top" shrinkToFit="1"/>
    </xf>
    <xf numFmtId="0" fontId="2" fillId="0" borderId="1">
      <alignment vertical="top"/>
    </xf>
  </cellStyleXfs>
  <cellXfs count="55">
    <xf numFmtId="0" fontId="0" fillId="0" borderId="0" xfId="0"/>
    <xf numFmtId="0" fontId="6" fillId="0" borderId="0" xfId="0" applyFont="1" applyFill="1" applyProtection="1">
      <protection locked="0"/>
    </xf>
    <xf numFmtId="0" fontId="5" fillId="0" borderId="1" xfId="2" applyNumberFormat="1" applyFont="1" applyFill="1" applyProtection="1"/>
    <xf numFmtId="0" fontId="5" fillId="0" borderId="2" xfId="5" applyNumberFormat="1" applyFont="1" applyFill="1" applyProtection="1">
      <alignment vertical="top" wrapText="1"/>
    </xf>
    <xf numFmtId="1" fontId="5" fillId="0" borderId="2" xfId="6" applyNumberFormat="1" applyFont="1" applyFill="1" applyProtection="1">
      <alignment horizontal="center" vertical="top" shrinkToFit="1"/>
    </xf>
    <xf numFmtId="0" fontId="7" fillId="0" borderId="4" xfId="9" applyNumberFormat="1" applyFont="1" applyFill="1" applyBorder="1" applyAlignment="1" applyProtection="1">
      <alignment horizontal="center" vertical="center" wrapText="1"/>
    </xf>
    <xf numFmtId="0" fontId="7" fillId="0" borderId="6" xfId="9" applyNumberFormat="1" applyFont="1" applyFill="1" applyBorder="1" applyAlignment="1" applyProtection="1">
      <alignment horizontal="center" vertical="center" wrapText="1"/>
    </xf>
    <xf numFmtId="0" fontId="6" fillId="0" borderId="5" xfId="9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/>
    </xf>
    <xf numFmtId="0" fontId="8" fillId="0" borderId="1" xfId="2" applyNumberFormat="1" applyFont="1" applyFill="1" applyProtection="1"/>
    <xf numFmtId="0" fontId="9" fillId="0" borderId="0" xfId="0" applyFont="1" applyFill="1" applyProtection="1">
      <protection locked="0"/>
    </xf>
    <xf numFmtId="0" fontId="10" fillId="0" borderId="1" xfId="2" applyNumberFormat="1" applyFont="1" applyFill="1" applyProtection="1"/>
    <xf numFmtId="0" fontId="11" fillId="0" borderId="0" xfId="0" applyFont="1" applyFill="1" applyProtection="1">
      <protection locked="0"/>
    </xf>
    <xf numFmtId="0" fontId="8" fillId="0" borderId="2" xfId="5" applyNumberFormat="1" applyFont="1" applyFill="1" applyProtection="1">
      <alignment vertical="top" wrapText="1"/>
    </xf>
    <xf numFmtId="1" fontId="8" fillId="0" borderId="2" xfId="6" applyNumberFormat="1" applyFont="1" applyFill="1" applyProtection="1">
      <alignment horizontal="center" vertical="top" shrinkToFit="1"/>
    </xf>
    <xf numFmtId="0" fontId="10" fillId="0" borderId="2" xfId="5" applyNumberFormat="1" applyFont="1" applyFill="1" applyProtection="1">
      <alignment vertical="top" wrapText="1"/>
    </xf>
    <xf numFmtId="1" fontId="10" fillId="0" borderId="2" xfId="6" applyNumberFormat="1" applyFont="1" applyFill="1" applyProtection="1">
      <alignment horizontal="center" vertical="top" shrinkToFit="1"/>
    </xf>
    <xf numFmtId="0" fontId="5" fillId="0" borderId="8" xfId="5" applyNumberFormat="1" applyFont="1" applyFill="1" applyBorder="1" applyProtection="1">
      <alignment vertical="top" wrapText="1"/>
    </xf>
    <xf numFmtId="1" fontId="5" fillId="0" borderId="8" xfId="6" applyNumberFormat="1" applyFont="1" applyFill="1" applyBorder="1" applyProtection="1">
      <alignment horizontal="center" vertical="top" shrinkToFit="1"/>
    </xf>
    <xf numFmtId="0" fontId="8" fillId="0" borderId="5" xfId="9" applyNumberFormat="1" applyFont="1" applyFill="1" applyBorder="1" applyAlignment="1" applyProtection="1"/>
    <xf numFmtId="0" fontId="8" fillId="0" borderId="5" xfId="9" applyFont="1" applyFill="1" applyBorder="1" applyAlignment="1"/>
    <xf numFmtId="49" fontId="10" fillId="0" borderId="2" xfId="6" applyNumberFormat="1" applyFont="1" applyFill="1" applyProtection="1">
      <alignment horizontal="center" vertical="top" shrinkToFit="1"/>
    </xf>
    <xf numFmtId="49" fontId="5" fillId="0" borderId="2" xfId="6" applyNumberFormat="1" applyFont="1" applyFill="1" applyProtection="1">
      <alignment horizontal="center" vertical="top" shrinkToFit="1"/>
    </xf>
    <xf numFmtId="49" fontId="5" fillId="0" borderId="2" xfId="23" applyNumberFormat="1" applyFont="1" applyFill="1" applyBorder="1" applyAlignment="1" applyProtection="1">
      <alignment horizontal="center" vertical="top" shrinkToFit="1"/>
    </xf>
    <xf numFmtId="164" fontId="5" fillId="0" borderId="2" xfId="6" applyNumberFormat="1" applyFont="1" applyFill="1" applyAlignment="1" applyProtection="1">
      <alignment vertical="top" wrapText="1"/>
    </xf>
    <xf numFmtId="0" fontId="5" fillId="0" borderId="10" xfId="5" applyNumberFormat="1" applyFont="1" applyFill="1" applyBorder="1" applyProtection="1">
      <alignment vertical="top" wrapText="1"/>
    </xf>
    <xf numFmtId="1" fontId="5" fillId="0" borderId="5" xfId="6" applyNumberFormat="1" applyFont="1" applyFill="1" applyBorder="1" applyProtection="1">
      <alignment horizontal="center" vertical="top" shrinkToFit="1"/>
    </xf>
    <xf numFmtId="0" fontId="5" fillId="0" borderId="11" xfId="5" applyNumberFormat="1" applyFont="1" applyFill="1" applyBorder="1" applyProtection="1">
      <alignment vertical="top" wrapText="1"/>
    </xf>
    <xf numFmtId="0" fontId="5" fillId="0" borderId="9" xfId="20" applyNumberFormat="1" applyFont="1" applyFill="1" applyBorder="1" applyAlignment="1" applyProtection="1">
      <alignment horizontal="left" vertical="top" wrapText="1"/>
    </xf>
    <xf numFmtId="0" fontId="5" fillId="0" borderId="5" xfId="20" applyNumberFormat="1" applyFont="1" applyFill="1" applyBorder="1" applyAlignment="1" applyProtection="1">
      <alignment horizontal="left" vertical="top" wrapText="1"/>
    </xf>
    <xf numFmtId="49" fontId="5" fillId="0" borderId="13" xfId="6" applyNumberFormat="1" applyFont="1" applyFill="1" applyBorder="1" applyProtection="1">
      <alignment horizontal="center" vertical="top" shrinkToFit="1"/>
    </xf>
    <xf numFmtId="0" fontId="5" fillId="0" borderId="12" xfId="20" applyNumberFormat="1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>
      <alignment wrapText="1"/>
    </xf>
    <xf numFmtId="1" fontId="5" fillId="0" borderId="13" xfId="6" applyNumberFormat="1" applyFont="1" applyFill="1" applyBorder="1" applyProtection="1">
      <alignment horizontal="center" vertical="top" shrinkToFit="1"/>
    </xf>
    <xf numFmtId="0" fontId="5" fillId="0" borderId="7" xfId="5" applyNumberFormat="1" applyFont="1" applyFill="1" applyBorder="1" applyProtection="1">
      <alignment vertical="top" wrapText="1"/>
    </xf>
    <xf numFmtId="164" fontId="8" fillId="0" borderId="7" xfId="7" applyNumberFormat="1" applyFont="1" applyFill="1" applyBorder="1" applyProtection="1">
      <alignment horizontal="right" vertical="top" shrinkToFit="1"/>
    </xf>
    <xf numFmtId="164" fontId="8" fillId="0" borderId="2" xfId="7" applyNumberFormat="1" applyFont="1" applyFill="1" applyProtection="1">
      <alignment horizontal="right" vertical="top" shrinkToFit="1"/>
    </xf>
    <xf numFmtId="164" fontId="10" fillId="0" borderId="2" xfId="7" applyNumberFormat="1" applyFont="1" applyFill="1" applyProtection="1">
      <alignment horizontal="right" vertical="top" shrinkToFit="1"/>
    </xf>
    <xf numFmtId="164" fontId="5" fillId="0" borderId="2" xfId="7" applyNumberFormat="1" applyFont="1" applyFill="1" applyProtection="1">
      <alignment horizontal="right" vertical="top" shrinkToFit="1"/>
    </xf>
    <xf numFmtId="164" fontId="10" fillId="0" borderId="8" xfId="7" applyNumberFormat="1" applyFont="1" applyFill="1" applyBorder="1" applyProtection="1">
      <alignment horizontal="right" vertical="top" shrinkToFit="1"/>
    </xf>
    <xf numFmtId="164" fontId="10" fillId="0" borderId="5" xfId="7" applyNumberFormat="1" applyFont="1" applyFill="1" applyBorder="1" applyProtection="1">
      <alignment horizontal="right" vertical="top" shrinkToFit="1"/>
    </xf>
    <xf numFmtId="164" fontId="5" fillId="0" borderId="5" xfId="7" applyNumberFormat="1" applyFont="1" applyFill="1" applyBorder="1" applyProtection="1">
      <alignment horizontal="right" vertical="top" shrinkToFit="1"/>
    </xf>
    <xf numFmtId="164" fontId="5" fillId="0" borderId="7" xfId="7" applyNumberFormat="1" applyFont="1" applyFill="1" applyBorder="1" applyProtection="1">
      <alignment horizontal="right" vertical="top" shrinkToFit="1"/>
    </xf>
    <xf numFmtId="164" fontId="5" fillId="0" borderId="8" xfId="7" applyNumberFormat="1" applyFont="1" applyFill="1" applyBorder="1" applyProtection="1">
      <alignment horizontal="right" vertical="top" shrinkToFit="1"/>
    </xf>
    <xf numFmtId="164" fontId="8" fillId="0" borderId="5" xfId="10" applyNumberFormat="1" applyFont="1" applyFill="1" applyBorder="1" applyProtection="1">
      <alignment horizontal="right" vertical="top" shrinkToFit="1"/>
    </xf>
    <xf numFmtId="0" fontId="5" fillId="0" borderId="1" xfId="3" applyNumberFormat="1" applyFont="1" applyFill="1" applyProtection="1">
      <alignment horizontal="right"/>
    </xf>
    <xf numFmtId="0" fontId="5" fillId="0" borderId="1" xfId="3" applyFont="1" applyFill="1">
      <alignment horizontal="right"/>
    </xf>
    <xf numFmtId="0" fontId="5" fillId="0" borderId="1" xfId="12" applyNumberFormat="1" applyFont="1" applyFill="1" applyProtection="1">
      <alignment horizontal="left" wrapText="1"/>
    </xf>
    <xf numFmtId="0" fontId="5" fillId="0" borderId="1" xfId="12" applyFont="1" applyFill="1">
      <alignment horizontal="left" wrapText="1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right"/>
    </xf>
    <xf numFmtId="0" fontId="8" fillId="0" borderId="1" xfId="1" applyNumberFormat="1" applyFont="1" applyFill="1" applyAlignment="1" applyProtection="1">
      <alignment horizontal="center" wrapText="1"/>
    </xf>
    <xf numFmtId="0" fontId="8" fillId="0" borderId="1" xfId="1" applyFont="1" applyFill="1" applyAlignment="1">
      <alignment horizontal="center" wrapText="1"/>
    </xf>
    <xf numFmtId="0" fontId="5" fillId="0" borderId="1" xfId="1" applyNumberFormat="1" applyFont="1" applyFill="1" applyProtection="1">
      <alignment horizontal="center"/>
    </xf>
    <xf numFmtId="0" fontId="5" fillId="0" borderId="1" xfId="1" applyFont="1" applyFill="1">
      <alignment horizontal="center"/>
    </xf>
  </cellXfs>
  <cellStyles count="29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7"/>
  <sheetViews>
    <sheetView showGridLines="0" tabSelected="1" zoomScaleNormal="100" zoomScaleSheetLayoutView="100" workbookViewId="0">
      <pane ySplit="8" topLeftCell="A879" activePane="bottomLeft" state="frozen"/>
      <selection pane="bottomLeft" activeCell="A4" sqref="A4"/>
    </sheetView>
  </sheetViews>
  <sheetFormatPr defaultColWidth="8.85546875" defaultRowHeight="15.75" outlineLevelRow="7" x14ac:dyDescent="0.25"/>
  <cols>
    <col min="1" max="1" width="46.28515625" style="1" customWidth="1"/>
    <col min="2" max="2" width="7.42578125" style="1" customWidth="1"/>
    <col min="3" max="3" width="7" style="1" customWidth="1"/>
    <col min="4" max="4" width="6.42578125" style="1" customWidth="1"/>
    <col min="5" max="5" width="11.28515625" style="1" customWidth="1"/>
    <col min="6" max="6" width="8.28515625" style="1" customWidth="1"/>
    <col min="7" max="9" width="12.7109375" style="1" customWidth="1"/>
    <col min="10" max="10" width="8.85546875" style="1" customWidth="1"/>
    <col min="11" max="16384" width="8.85546875" style="1"/>
  </cols>
  <sheetData>
    <row r="1" spans="1:10" x14ac:dyDescent="0.25">
      <c r="A1" s="49" t="s">
        <v>660</v>
      </c>
      <c r="B1" s="49"/>
      <c r="C1" s="49"/>
      <c r="D1" s="49"/>
      <c r="E1" s="49"/>
      <c r="F1" s="49"/>
      <c r="G1" s="49"/>
      <c r="H1" s="49"/>
      <c r="I1" s="49"/>
    </row>
    <row r="2" spans="1:10" x14ac:dyDescent="0.25">
      <c r="A2" s="50" t="s">
        <v>659</v>
      </c>
      <c r="B2" s="50"/>
      <c r="C2" s="50"/>
      <c r="D2" s="50"/>
      <c r="E2" s="50"/>
      <c r="F2" s="50"/>
      <c r="G2" s="50"/>
      <c r="H2" s="50"/>
      <c r="I2" s="50"/>
    </row>
    <row r="3" spans="1:10" x14ac:dyDescent="0.25">
      <c r="A3" s="50" t="s">
        <v>756</v>
      </c>
      <c r="B3" s="50"/>
      <c r="C3" s="50"/>
      <c r="D3" s="50"/>
      <c r="E3" s="50"/>
      <c r="F3" s="50"/>
      <c r="G3" s="50"/>
      <c r="H3" s="50"/>
      <c r="I3" s="50"/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</row>
    <row r="5" spans="1:10" x14ac:dyDescent="0.25">
      <c r="A5" s="51" t="s">
        <v>649</v>
      </c>
      <c r="B5" s="52"/>
      <c r="C5" s="52"/>
      <c r="D5" s="52"/>
      <c r="E5" s="52"/>
      <c r="F5" s="52"/>
      <c r="G5" s="52"/>
      <c r="H5" s="52"/>
      <c r="I5" s="52"/>
      <c r="J5" s="2"/>
    </row>
    <row r="6" spans="1:10" x14ac:dyDescent="0.25">
      <c r="A6" s="53"/>
      <c r="B6" s="54"/>
      <c r="C6" s="54"/>
      <c r="D6" s="54"/>
      <c r="E6" s="54"/>
      <c r="F6" s="54"/>
      <c r="G6" s="54"/>
      <c r="H6" s="54"/>
      <c r="I6" s="54"/>
      <c r="J6" s="2"/>
    </row>
    <row r="7" spans="1:10" x14ac:dyDescent="0.25">
      <c r="A7" s="45" t="s">
        <v>648</v>
      </c>
      <c r="B7" s="46"/>
      <c r="C7" s="46"/>
      <c r="D7" s="46"/>
      <c r="E7" s="46"/>
      <c r="F7" s="46"/>
      <c r="G7" s="46"/>
      <c r="H7" s="46"/>
      <c r="I7" s="46"/>
      <c r="J7" s="2"/>
    </row>
    <row r="8" spans="1:10" ht="38.25" x14ac:dyDescent="0.25">
      <c r="A8" s="5" t="s">
        <v>650</v>
      </c>
      <c r="B8" s="5" t="s">
        <v>651</v>
      </c>
      <c r="C8" s="5" t="s">
        <v>652</v>
      </c>
      <c r="D8" s="5" t="s">
        <v>653</v>
      </c>
      <c r="E8" s="5" t="s">
        <v>654</v>
      </c>
      <c r="F8" s="6" t="s">
        <v>658</v>
      </c>
      <c r="G8" s="7" t="s">
        <v>655</v>
      </c>
      <c r="H8" s="7" t="s">
        <v>656</v>
      </c>
      <c r="I8" s="7" t="s">
        <v>657</v>
      </c>
      <c r="J8" s="2"/>
    </row>
    <row r="9" spans="1:10" s="10" customFormat="1" x14ac:dyDescent="0.25">
      <c r="A9" s="13" t="s">
        <v>0</v>
      </c>
      <c r="B9" s="14" t="s">
        <v>1</v>
      </c>
      <c r="C9" s="14" t="s">
        <v>2</v>
      </c>
      <c r="D9" s="14" t="s">
        <v>2</v>
      </c>
      <c r="E9" s="14" t="s">
        <v>3</v>
      </c>
      <c r="F9" s="14" t="s">
        <v>4</v>
      </c>
      <c r="G9" s="35">
        <f>G10+G88+G102+G124+G147+G117</f>
        <v>136335.90999999997</v>
      </c>
      <c r="H9" s="35">
        <f t="shared" ref="H9:I9" si="0">H10+H88+H102+H124+H147+H117</f>
        <v>121886.49999999999</v>
      </c>
      <c r="I9" s="35">
        <f t="shared" si="0"/>
        <v>121052.2</v>
      </c>
      <c r="J9" s="9"/>
    </row>
    <row r="10" spans="1:10" s="10" customFormat="1" ht="31.5" outlineLevel="1" x14ac:dyDescent="0.25">
      <c r="A10" s="13" t="s">
        <v>5</v>
      </c>
      <c r="B10" s="14" t="s">
        <v>1</v>
      </c>
      <c r="C10" s="14" t="s">
        <v>6</v>
      </c>
      <c r="D10" s="14" t="s">
        <v>2</v>
      </c>
      <c r="E10" s="14" t="s">
        <v>3</v>
      </c>
      <c r="F10" s="14" t="s">
        <v>4</v>
      </c>
      <c r="G10" s="36">
        <f>G11+G17+G37+G49+G43</f>
        <v>101218.70000000001</v>
      </c>
      <c r="H10" s="36">
        <f t="shared" ref="H10:I10" si="1">H11+H17+H37+H49</f>
        <v>99305.299999999988</v>
      </c>
      <c r="I10" s="36">
        <f t="shared" si="1"/>
        <v>99255.9</v>
      </c>
      <c r="J10" s="9"/>
    </row>
    <row r="11" spans="1:10" s="12" customFormat="1" ht="47.25" outlineLevel="2" x14ac:dyDescent="0.25">
      <c r="A11" s="15" t="s">
        <v>7</v>
      </c>
      <c r="B11" s="16" t="s">
        <v>1</v>
      </c>
      <c r="C11" s="16" t="s">
        <v>6</v>
      </c>
      <c r="D11" s="16" t="s">
        <v>8</v>
      </c>
      <c r="E11" s="16" t="s">
        <v>3</v>
      </c>
      <c r="F11" s="16" t="s">
        <v>4</v>
      </c>
      <c r="G11" s="37">
        <f>G12</f>
        <v>1743.2</v>
      </c>
      <c r="H11" s="37">
        <f t="shared" ref="H11:I15" si="2">H12</f>
        <v>1743.2</v>
      </c>
      <c r="I11" s="37">
        <f t="shared" si="2"/>
        <v>1743.2</v>
      </c>
      <c r="J11" s="11"/>
    </row>
    <row r="12" spans="1:10" ht="47.25" outlineLevel="3" x14ac:dyDescent="0.25">
      <c r="A12" s="3" t="s">
        <v>9</v>
      </c>
      <c r="B12" s="4" t="s">
        <v>1</v>
      </c>
      <c r="C12" s="4" t="s">
        <v>6</v>
      </c>
      <c r="D12" s="4" t="s">
        <v>8</v>
      </c>
      <c r="E12" s="4" t="s">
        <v>10</v>
      </c>
      <c r="F12" s="4" t="s">
        <v>4</v>
      </c>
      <c r="G12" s="38">
        <f>G13</f>
        <v>1743.2</v>
      </c>
      <c r="H12" s="38">
        <f t="shared" si="2"/>
        <v>1743.2</v>
      </c>
      <c r="I12" s="38">
        <f t="shared" si="2"/>
        <v>1743.2</v>
      </c>
      <c r="J12" s="2"/>
    </row>
    <row r="13" spans="1:10" ht="63" outlineLevel="4" x14ac:dyDescent="0.25">
      <c r="A13" s="3" t="s">
        <v>11</v>
      </c>
      <c r="B13" s="4" t="s">
        <v>1</v>
      </c>
      <c r="C13" s="4" t="s">
        <v>6</v>
      </c>
      <c r="D13" s="4" t="s">
        <v>8</v>
      </c>
      <c r="E13" s="4" t="s">
        <v>12</v>
      </c>
      <c r="F13" s="4" t="s">
        <v>4</v>
      </c>
      <c r="G13" s="38">
        <f>G14</f>
        <v>1743.2</v>
      </c>
      <c r="H13" s="38">
        <f t="shared" si="2"/>
        <v>1743.2</v>
      </c>
      <c r="I13" s="38">
        <f t="shared" si="2"/>
        <v>1743.2</v>
      </c>
      <c r="J13" s="2"/>
    </row>
    <row r="14" spans="1:10" ht="31.5" outlineLevel="5" x14ac:dyDescent="0.25">
      <c r="A14" s="3" t="s">
        <v>13</v>
      </c>
      <c r="B14" s="4" t="s">
        <v>1</v>
      </c>
      <c r="C14" s="4" t="s">
        <v>6</v>
      </c>
      <c r="D14" s="4" t="s">
        <v>8</v>
      </c>
      <c r="E14" s="4" t="s">
        <v>14</v>
      </c>
      <c r="F14" s="4" t="s">
        <v>4</v>
      </c>
      <c r="G14" s="38">
        <f>G15</f>
        <v>1743.2</v>
      </c>
      <c r="H14" s="38">
        <f t="shared" si="2"/>
        <v>1743.2</v>
      </c>
      <c r="I14" s="38">
        <f t="shared" si="2"/>
        <v>1743.2</v>
      </c>
      <c r="J14" s="2"/>
    </row>
    <row r="15" spans="1:10" ht="31.5" outlineLevel="6" x14ac:dyDescent="0.25">
      <c r="A15" s="3" t="s">
        <v>15</v>
      </c>
      <c r="B15" s="4" t="s">
        <v>1</v>
      </c>
      <c r="C15" s="4" t="s">
        <v>6</v>
      </c>
      <c r="D15" s="4" t="s">
        <v>8</v>
      </c>
      <c r="E15" s="4" t="s">
        <v>16</v>
      </c>
      <c r="F15" s="4" t="s">
        <v>4</v>
      </c>
      <c r="G15" s="38">
        <f>G16</f>
        <v>1743.2</v>
      </c>
      <c r="H15" s="38">
        <f t="shared" si="2"/>
        <v>1743.2</v>
      </c>
      <c r="I15" s="38">
        <f t="shared" si="2"/>
        <v>1743.2</v>
      </c>
      <c r="J15" s="2"/>
    </row>
    <row r="16" spans="1:10" ht="110.25" outlineLevel="7" x14ac:dyDescent="0.25">
      <c r="A16" s="3" t="s">
        <v>17</v>
      </c>
      <c r="B16" s="4" t="s">
        <v>1</v>
      </c>
      <c r="C16" s="4" t="s">
        <v>6</v>
      </c>
      <c r="D16" s="4" t="s">
        <v>8</v>
      </c>
      <c r="E16" s="4" t="s">
        <v>16</v>
      </c>
      <c r="F16" s="4" t="s">
        <v>18</v>
      </c>
      <c r="G16" s="38">
        <v>1743.2</v>
      </c>
      <c r="H16" s="38">
        <v>1743.2</v>
      </c>
      <c r="I16" s="38">
        <v>1743.2</v>
      </c>
      <c r="J16" s="2"/>
    </row>
    <row r="17" spans="1:10" s="12" customFormat="1" ht="78.75" outlineLevel="2" x14ac:dyDescent="0.25">
      <c r="A17" s="15" t="s">
        <v>19</v>
      </c>
      <c r="B17" s="16" t="s">
        <v>1</v>
      </c>
      <c r="C17" s="16" t="s">
        <v>6</v>
      </c>
      <c r="D17" s="16" t="s">
        <v>20</v>
      </c>
      <c r="E17" s="16" t="s">
        <v>3</v>
      </c>
      <c r="F17" s="16" t="s">
        <v>4</v>
      </c>
      <c r="G17" s="37">
        <f>G18+G30</f>
        <v>33336.6</v>
      </c>
      <c r="H17" s="37">
        <f t="shared" ref="H17:I17" si="3">H18+H30</f>
        <v>33365.300000000003</v>
      </c>
      <c r="I17" s="37">
        <f t="shared" si="3"/>
        <v>33365.300000000003</v>
      </c>
      <c r="J17" s="11"/>
    </row>
    <row r="18" spans="1:10" ht="47.25" outlineLevel="3" x14ac:dyDescent="0.25">
      <c r="A18" s="3" t="s">
        <v>9</v>
      </c>
      <c r="B18" s="4" t="s">
        <v>1</v>
      </c>
      <c r="C18" s="4" t="s">
        <v>6</v>
      </c>
      <c r="D18" s="4" t="s">
        <v>20</v>
      </c>
      <c r="E18" s="4" t="s">
        <v>10</v>
      </c>
      <c r="F18" s="4" t="s">
        <v>4</v>
      </c>
      <c r="G18" s="38">
        <f>G19</f>
        <v>33284.6</v>
      </c>
      <c r="H18" s="38">
        <f t="shared" ref="H18:I18" si="4">H19</f>
        <v>33313.300000000003</v>
      </c>
      <c r="I18" s="38">
        <f t="shared" si="4"/>
        <v>33313.300000000003</v>
      </c>
      <c r="J18" s="2"/>
    </row>
    <row r="19" spans="1:10" ht="63" outlineLevel="4" x14ac:dyDescent="0.25">
      <c r="A19" s="3" t="s">
        <v>11</v>
      </c>
      <c r="B19" s="4" t="s">
        <v>1</v>
      </c>
      <c r="C19" s="4" t="s">
        <v>6</v>
      </c>
      <c r="D19" s="4" t="s">
        <v>20</v>
      </c>
      <c r="E19" s="4" t="s">
        <v>12</v>
      </c>
      <c r="F19" s="4" t="s">
        <v>4</v>
      </c>
      <c r="G19" s="38">
        <f>G20+G23</f>
        <v>33284.6</v>
      </c>
      <c r="H19" s="38">
        <f t="shared" ref="H19:I19" si="5">H20+H23</f>
        <v>33313.300000000003</v>
      </c>
      <c r="I19" s="38">
        <f t="shared" si="5"/>
        <v>33313.300000000003</v>
      </c>
      <c r="J19" s="2"/>
    </row>
    <row r="20" spans="1:10" ht="31.5" outlineLevel="5" x14ac:dyDescent="0.25">
      <c r="A20" s="3" t="s">
        <v>13</v>
      </c>
      <c r="B20" s="4" t="s">
        <v>1</v>
      </c>
      <c r="C20" s="4" t="s">
        <v>6</v>
      </c>
      <c r="D20" s="4" t="s">
        <v>20</v>
      </c>
      <c r="E20" s="4" t="s">
        <v>14</v>
      </c>
      <c r="F20" s="4" t="s">
        <v>4</v>
      </c>
      <c r="G20" s="38">
        <f>G21</f>
        <v>31374.1</v>
      </c>
      <c r="H20" s="38">
        <f t="shared" ref="H20:I20" si="6">H21</f>
        <v>31402.799999999999</v>
      </c>
      <c r="I20" s="38">
        <f t="shared" si="6"/>
        <v>31402.799999999999</v>
      </c>
      <c r="J20" s="2"/>
    </row>
    <row r="21" spans="1:10" ht="47.25" outlineLevel="6" x14ac:dyDescent="0.25">
      <c r="A21" s="3" t="s">
        <v>21</v>
      </c>
      <c r="B21" s="4" t="s">
        <v>1</v>
      </c>
      <c r="C21" s="4" t="s">
        <v>6</v>
      </c>
      <c r="D21" s="4" t="s">
        <v>20</v>
      </c>
      <c r="E21" s="4" t="s">
        <v>22</v>
      </c>
      <c r="F21" s="4" t="s">
        <v>4</v>
      </c>
      <c r="G21" s="38">
        <f>G22</f>
        <v>31374.1</v>
      </c>
      <c r="H21" s="38">
        <f t="shared" ref="H21:I21" si="7">H22</f>
        <v>31402.799999999999</v>
      </c>
      <c r="I21" s="38">
        <f t="shared" si="7"/>
        <v>31402.799999999999</v>
      </c>
      <c r="J21" s="2"/>
    </row>
    <row r="22" spans="1:10" ht="110.25" outlineLevel="7" x14ac:dyDescent="0.25">
      <c r="A22" s="3" t="s">
        <v>17</v>
      </c>
      <c r="B22" s="4" t="s">
        <v>1</v>
      </c>
      <c r="C22" s="4" t="s">
        <v>6</v>
      </c>
      <c r="D22" s="4" t="s">
        <v>20</v>
      </c>
      <c r="E22" s="4" t="s">
        <v>22</v>
      </c>
      <c r="F22" s="4" t="s">
        <v>18</v>
      </c>
      <c r="G22" s="38">
        <f>31402.8-24.3-4.4</f>
        <v>31374.1</v>
      </c>
      <c r="H22" s="38">
        <v>31402.799999999999</v>
      </c>
      <c r="I22" s="38">
        <v>31402.799999999999</v>
      </c>
      <c r="J22" s="2"/>
    </row>
    <row r="23" spans="1:10" ht="78.75" outlineLevel="5" x14ac:dyDescent="0.25">
      <c r="A23" s="3" t="s">
        <v>23</v>
      </c>
      <c r="B23" s="4" t="s">
        <v>1</v>
      </c>
      <c r="C23" s="4" t="s">
        <v>6</v>
      </c>
      <c r="D23" s="4" t="s">
        <v>20</v>
      </c>
      <c r="E23" s="4" t="s">
        <v>24</v>
      </c>
      <c r="F23" s="4" t="s">
        <v>4</v>
      </c>
      <c r="G23" s="38">
        <f>G24+G27</f>
        <v>1910.5</v>
      </c>
      <c r="H23" s="38">
        <f t="shared" ref="H23:I23" si="8">H24+H27</f>
        <v>1910.5</v>
      </c>
      <c r="I23" s="38">
        <f t="shared" si="8"/>
        <v>1910.5</v>
      </c>
      <c r="J23" s="2"/>
    </row>
    <row r="24" spans="1:10" ht="47.25" outlineLevel="6" x14ac:dyDescent="0.25">
      <c r="A24" s="3" t="s">
        <v>25</v>
      </c>
      <c r="B24" s="4" t="s">
        <v>1</v>
      </c>
      <c r="C24" s="4" t="s">
        <v>6</v>
      </c>
      <c r="D24" s="4" t="s">
        <v>20</v>
      </c>
      <c r="E24" s="4" t="s">
        <v>26</v>
      </c>
      <c r="F24" s="4" t="s">
        <v>4</v>
      </c>
      <c r="G24" s="38">
        <f>G25+G26</f>
        <v>957.19999999999993</v>
      </c>
      <c r="H24" s="38">
        <f t="shared" ref="H24:I24" si="9">H25+H26</f>
        <v>957.19999999999993</v>
      </c>
      <c r="I24" s="38">
        <f t="shared" si="9"/>
        <v>957.19999999999993</v>
      </c>
      <c r="J24" s="2"/>
    </row>
    <row r="25" spans="1:10" ht="110.25" outlineLevel="7" x14ac:dyDescent="0.25">
      <c r="A25" s="3" t="s">
        <v>17</v>
      </c>
      <c r="B25" s="4" t="s">
        <v>1</v>
      </c>
      <c r="C25" s="4" t="s">
        <v>6</v>
      </c>
      <c r="D25" s="4" t="s">
        <v>20</v>
      </c>
      <c r="E25" s="4" t="s">
        <v>26</v>
      </c>
      <c r="F25" s="4" t="s">
        <v>18</v>
      </c>
      <c r="G25" s="38">
        <v>802.3</v>
      </c>
      <c r="H25" s="38">
        <v>802.3</v>
      </c>
      <c r="I25" s="38">
        <v>802.3</v>
      </c>
      <c r="J25" s="2"/>
    </row>
    <row r="26" spans="1:10" ht="47.25" outlineLevel="7" x14ac:dyDescent="0.25">
      <c r="A26" s="3" t="s">
        <v>27</v>
      </c>
      <c r="B26" s="4" t="s">
        <v>1</v>
      </c>
      <c r="C26" s="4" t="s">
        <v>6</v>
      </c>
      <c r="D26" s="4" t="s">
        <v>20</v>
      </c>
      <c r="E26" s="4" t="s">
        <v>26</v>
      </c>
      <c r="F26" s="4" t="s">
        <v>28</v>
      </c>
      <c r="G26" s="38">
        <v>154.9</v>
      </c>
      <c r="H26" s="38">
        <v>154.9</v>
      </c>
      <c r="I26" s="38">
        <v>154.9</v>
      </c>
      <c r="J26" s="2"/>
    </row>
    <row r="27" spans="1:10" ht="47.25" outlineLevel="6" x14ac:dyDescent="0.25">
      <c r="A27" s="3" t="s">
        <v>29</v>
      </c>
      <c r="B27" s="4" t="s">
        <v>1</v>
      </c>
      <c r="C27" s="4" t="s">
        <v>6</v>
      </c>
      <c r="D27" s="4" t="s">
        <v>20</v>
      </c>
      <c r="E27" s="4" t="s">
        <v>30</v>
      </c>
      <c r="F27" s="4" t="s">
        <v>4</v>
      </c>
      <c r="G27" s="38">
        <f>G28+G29</f>
        <v>953.30000000000007</v>
      </c>
      <c r="H27" s="38">
        <f t="shared" ref="H27:I27" si="10">H28+H29</f>
        <v>953.30000000000007</v>
      </c>
      <c r="I27" s="38">
        <f t="shared" si="10"/>
        <v>953.30000000000007</v>
      </c>
      <c r="J27" s="2"/>
    </row>
    <row r="28" spans="1:10" ht="110.25" outlineLevel="7" x14ac:dyDescent="0.25">
      <c r="A28" s="3" t="s">
        <v>17</v>
      </c>
      <c r="B28" s="4" t="s">
        <v>1</v>
      </c>
      <c r="C28" s="4" t="s">
        <v>6</v>
      </c>
      <c r="D28" s="4" t="s">
        <v>20</v>
      </c>
      <c r="E28" s="4" t="s">
        <v>30</v>
      </c>
      <c r="F28" s="4" t="s">
        <v>18</v>
      </c>
      <c r="G28" s="38">
        <v>836.6</v>
      </c>
      <c r="H28" s="38">
        <v>836.6</v>
      </c>
      <c r="I28" s="38">
        <v>836.6</v>
      </c>
      <c r="J28" s="2"/>
    </row>
    <row r="29" spans="1:10" ht="47.25" outlineLevel="7" x14ac:dyDescent="0.25">
      <c r="A29" s="3" t="s">
        <v>27</v>
      </c>
      <c r="B29" s="4" t="s">
        <v>1</v>
      </c>
      <c r="C29" s="4" t="s">
        <v>6</v>
      </c>
      <c r="D29" s="4" t="s">
        <v>20</v>
      </c>
      <c r="E29" s="4" t="s">
        <v>30</v>
      </c>
      <c r="F29" s="4" t="s">
        <v>28</v>
      </c>
      <c r="G29" s="38">
        <v>116.7</v>
      </c>
      <c r="H29" s="38">
        <v>116.7</v>
      </c>
      <c r="I29" s="38">
        <v>116.7</v>
      </c>
      <c r="J29" s="2"/>
    </row>
    <row r="30" spans="1:10" ht="47.25" outlineLevel="3" x14ac:dyDescent="0.25">
      <c r="A30" s="3" t="s">
        <v>31</v>
      </c>
      <c r="B30" s="4" t="s">
        <v>1</v>
      </c>
      <c r="C30" s="4" t="s">
        <v>6</v>
      </c>
      <c r="D30" s="4" t="s">
        <v>20</v>
      </c>
      <c r="E30" s="4" t="s">
        <v>32</v>
      </c>
      <c r="F30" s="4" t="s">
        <v>4</v>
      </c>
      <c r="G30" s="38">
        <f>G31+G34</f>
        <v>52</v>
      </c>
      <c r="H30" s="38">
        <f t="shared" ref="H30:I30" si="11">H31+H34</f>
        <v>52</v>
      </c>
      <c r="I30" s="38">
        <f t="shared" si="11"/>
        <v>52</v>
      </c>
      <c r="J30" s="2"/>
    </row>
    <row r="31" spans="1:10" ht="47.25" outlineLevel="5" x14ac:dyDescent="0.25">
      <c r="A31" s="3" t="s">
        <v>33</v>
      </c>
      <c r="B31" s="4" t="s">
        <v>1</v>
      </c>
      <c r="C31" s="4" t="s">
        <v>6</v>
      </c>
      <c r="D31" s="4" t="s">
        <v>20</v>
      </c>
      <c r="E31" s="4" t="s">
        <v>34</v>
      </c>
      <c r="F31" s="4" t="s">
        <v>4</v>
      </c>
      <c r="G31" s="38">
        <f>G32</f>
        <v>35</v>
      </c>
      <c r="H31" s="38">
        <f t="shared" ref="H31:I31" si="12">H32</f>
        <v>30</v>
      </c>
      <c r="I31" s="38">
        <f t="shared" si="12"/>
        <v>30</v>
      </c>
      <c r="J31" s="2"/>
    </row>
    <row r="32" spans="1:10" ht="47.25" outlineLevel="6" x14ac:dyDescent="0.25">
      <c r="A32" s="3" t="s">
        <v>35</v>
      </c>
      <c r="B32" s="4" t="s">
        <v>1</v>
      </c>
      <c r="C32" s="4" t="s">
        <v>6</v>
      </c>
      <c r="D32" s="4" t="s">
        <v>20</v>
      </c>
      <c r="E32" s="4" t="s">
        <v>36</v>
      </c>
      <c r="F32" s="4" t="s">
        <v>4</v>
      </c>
      <c r="G32" s="38">
        <f>G33</f>
        <v>35</v>
      </c>
      <c r="H32" s="38">
        <f t="shared" ref="H32:I32" si="13">H33</f>
        <v>30</v>
      </c>
      <c r="I32" s="38">
        <f t="shared" si="13"/>
        <v>30</v>
      </c>
      <c r="J32" s="2"/>
    </row>
    <row r="33" spans="1:10" ht="47.25" outlineLevel="7" x14ac:dyDescent="0.25">
      <c r="A33" s="3" t="s">
        <v>27</v>
      </c>
      <c r="B33" s="4" t="s">
        <v>1</v>
      </c>
      <c r="C33" s="4" t="s">
        <v>6</v>
      </c>
      <c r="D33" s="4" t="s">
        <v>20</v>
      </c>
      <c r="E33" s="4" t="s">
        <v>36</v>
      </c>
      <c r="F33" s="4" t="s">
        <v>28</v>
      </c>
      <c r="G33" s="38">
        <f>30+5</f>
        <v>35</v>
      </c>
      <c r="H33" s="38">
        <v>30</v>
      </c>
      <c r="I33" s="38">
        <v>30</v>
      </c>
      <c r="J33" s="2"/>
    </row>
    <row r="34" spans="1:10" ht="31.5" outlineLevel="5" x14ac:dyDescent="0.25">
      <c r="A34" s="3" t="s">
        <v>37</v>
      </c>
      <c r="B34" s="4" t="s">
        <v>1</v>
      </c>
      <c r="C34" s="4" t="s">
        <v>6</v>
      </c>
      <c r="D34" s="4" t="s">
        <v>20</v>
      </c>
      <c r="E34" s="4" t="s">
        <v>38</v>
      </c>
      <c r="F34" s="4" t="s">
        <v>4</v>
      </c>
      <c r="G34" s="38">
        <f>G35</f>
        <v>17</v>
      </c>
      <c r="H34" s="38">
        <f t="shared" ref="H34:I35" si="14">H35</f>
        <v>22</v>
      </c>
      <c r="I34" s="38">
        <f t="shared" si="14"/>
        <v>22</v>
      </c>
      <c r="J34" s="2"/>
    </row>
    <row r="35" spans="1:10" ht="47.25" outlineLevel="6" x14ac:dyDescent="0.25">
      <c r="A35" s="3" t="s">
        <v>39</v>
      </c>
      <c r="B35" s="4" t="s">
        <v>1</v>
      </c>
      <c r="C35" s="4" t="s">
        <v>6</v>
      </c>
      <c r="D35" s="4" t="s">
        <v>20</v>
      </c>
      <c r="E35" s="4" t="s">
        <v>40</v>
      </c>
      <c r="F35" s="4" t="s">
        <v>4</v>
      </c>
      <c r="G35" s="38">
        <f>G36</f>
        <v>17</v>
      </c>
      <c r="H35" s="38">
        <f t="shared" si="14"/>
        <v>22</v>
      </c>
      <c r="I35" s="38">
        <f t="shared" si="14"/>
        <v>22</v>
      </c>
      <c r="J35" s="2"/>
    </row>
    <row r="36" spans="1:10" ht="31.5" outlineLevel="7" x14ac:dyDescent="0.25">
      <c r="A36" s="3" t="s">
        <v>41</v>
      </c>
      <c r="B36" s="4" t="s">
        <v>1</v>
      </c>
      <c r="C36" s="4" t="s">
        <v>6</v>
      </c>
      <c r="D36" s="4" t="s">
        <v>20</v>
      </c>
      <c r="E36" s="4" t="s">
        <v>40</v>
      </c>
      <c r="F36" s="4" t="s">
        <v>42</v>
      </c>
      <c r="G36" s="38">
        <f>22-5</f>
        <v>17</v>
      </c>
      <c r="H36" s="38">
        <v>22</v>
      </c>
      <c r="I36" s="38">
        <v>22</v>
      </c>
      <c r="J36" s="2"/>
    </row>
    <row r="37" spans="1:10" s="12" customFormat="1" outlineLevel="2" x14ac:dyDescent="0.25">
      <c r="A37" s="15" t="s">
        <v>43</v>
      </c>
      <c r="B37" s="16" t="s">
        <v>1</v>
      </c>
      <c r="C37" s="16" t="s">
        <v>6</v>
      </c>
      <c r="D37" s="16" t="s">
        <v>44</v>
      </c>
      <c r="E37" s="16" t="s">
        <v>3</v>
      </c>
      <c r="F37" s="16" t="s">
        <v>4</v>
      </c>
      <c r="G37" s="37">
        <f>G38</f>
        <v>13.8</v>
      </c>
      <c r="H37" s="37">
        <f t="shared" ref="H37:I37" si="15">H38</f>
        <v>142.80000000000001</v>
      </c>
      <c r="I37" s="37">
        <f t="shared" si="15"/>
        <v>1.5</v>
      </c>
      <c r="J37" s="11"/>
    </row>
    <row r="38" spans="1:10" ht="47.25" outlineLevel="3" x14ac:dyDescent="0.25">
      <c r="A38" s="3" t="s">
        <v>9</v>
      </c>
      <c r="B38" s="4" t="s">
        <v>1</v>
      </c>
      <c r="C38" s="4" t="s">
        <v>6</v>
      </c>
      <c r="D38" s="4" t="s">
        <v>44</v>
      </c>
      <c r="E38" s="4" t="s">
        <v>10</v>
      </c>
      <c r="F38" s="4" t="s">
        <v>4</v>
      </c>
      <c r="G38" s="38">
        <f>G39</f>
        <v>13.8</v>
      </c>
      <c r="H38" s="38">
        <f t="shared" ref="H38:I41" si="16">H39</f>
        <v>142.80000000000001</v>
      </c>
      <c r="I38" s="38">
        <f t="shared" si="16"/>
        <v>1.5</v>
      </c>
      <c r="J38" s="2"/>
    </row>
    <row r="39" spans="1:10" ht="63" outlineLevel="4" x14ac:dyDescent="0.25">
      <c r="A39" s="3" t="s">
        <v>11</v>
      </c>
      <c r="B39" s="4" t="s">
        <v>1</v>
      </c>
      <c r="C39" s="4" t="s">
        <v>6</v>
      </c>
      <c r="D39" s="4" t="s">
        <v>44</v>
      </c>
      <c r="E39" s="4" t="s">
        <v>12</v>
      </c>
      <c r="F39" s="4" t="s">
        <v>4</v>
      </c>
      <c r="G39" s="38">
        <f>G40</f>
        <v>13.8</v>
      </c>
      <c r="H39" s="38">
        <f t="shared" si="16"/>
        <v>142.80000000000001</v>
      </c>
      <c r="I39" s="38">
        <f t="shared" si="16"/>
        <v>1.5</v>
      </c>
      <c r="J39" s="2"/>
    </row>
    <row r="40" spans="1:10" ht="78.75" outlineLevel="5" x14ac:dyDescent="0.25">
      <c r="A40" s="3" t="s">
        <v>23</v>
      </c>
      <c r="B40" s="4" t="s">
        <v>1</v>
      </c>
      <c r="C40" s="4" t="s">
        <v>6</v>
      </c>
      <c r="D40" s="4" t="s">
        <v>44</v>
      </c>
      <c r="E40" s="4" t="s">
        <v>24</v>
      </c>
      <c r="F40" s="4" t="s">
        <v>4</v>
      </c>
      <c r="G40" s="38">
        <f>G41</f>
        <v>13.8</v>
      </c>
      <c r="H40" s="38">
        <f t="shared" si="16"/>
        <v>142.80000000000001</v>
      </c>
      <c r="I40" s="38">
        <f t="shared" si="16"/>
        <v>1.5</v>
      </c>
      <c r="J40" s="2"/>
    </row>
    <row r="41" spans="1:10" ht="78.75" outlineLevel="6" x14ac:dyDescent="0.25">
      <c r="A41" s="3" t="s">
        <v>45</v>
      </c>
      <c r="B41" s="4" t="s">
        <v>1</v>
      </c>
      <c r="C41" s="4" t="s">
        <v>6</v>
      </c>
      <c r="D41" s="4" t="s">
        <v>44</v>
      </c>
      <c r="E41" s="4" t="s">
        <v>46</v>
      </c>
      <c r="F41" s="4" t="s">
        <v>4</v>
      </c>
      <c r="G41" s="38">
        <f>G42</f>
        <v>13.8</v>
      </c>
      <c r="H41" s="38">
        <f t="shared" si="16"/>
        <v>142.80000000000001</v>
      </c>
      <c r="I41" s="38">
        <f t="shared" si="16"/>
        <v>1.5</v>
      </c>
      <c r="J41" s="2"/>
    </row>
    <row r="42" spans="1:10" ht="47.25" outlineLevel="7" x14ac:dyDescent="0.25">
      <c r="A42" s="3" t="s">
        <v>27</v>
      </c>
      <c r="B42" s="4" t="s">
        <v>1</v>
      </c>
      <c r="C42" s="4" t="s">
        <v>6</v>
      </c>
      <c r="D42" s="4" t="s">
        <v>44</v>
      </c>
      <c r="E42" s="4" t="s">
        <v>46</v>
      </c>
      <c r="F42" s="4" t="s">
        <v>28</v>
      </c>
      <c r="G42" s="38">
        <v>13.8</v>
      </c>
      <c r="H42" s="38">
        <v>142.80000000000001</v>
      </c>
      <c r="I42" s="38">
        <v>1.5</v>
      </c>
      <c r="J42" s="2"/>
    </row>
    <row r="43" spans="1:10" ht="31.5" outlineLevel="7" x14ac:dyDescent="0.25">
      <c r="A43" s="15" t="s">
        <v>730</v>
      </c>
      <c r="B43" s="21" t="s">
        <v>1</v>
      </c>
      <c r="C43" s="21" t="s">
        <v>6</v>
      </c>
      <c r="D43" s="21" t="s">
        <v>357</v>
      </c>
      <c r="E43" s="21" t="s">
        <v>3</v>
      </c>
      <c r="F43" s="21" t="s">
        <v>4</v>
      </c>
      <c r="G43" s="37">
        <f>G44</f>
        <v>282.60000000000002</v>
      </c>
      <c r="H43" s="37">
        <f t="shared" ref="H43:I46" si="17">H44</f>
        <v>0</v>
      </c>
      <c r="I43" s="37">
        <f t="shared" si="17"/>
        <v>0</v>
      </c>
      <c r="J43" s="2"/>
    </row>
    <row r="44" spans="1:10" ht="31.5" outlineLevel="7" x14ac:dyDescent="0.25">
      <c r="A44" s="3" t="s">
        <v>77</v>
      </c>
      <c r="B44" s="4" t="s">
        <v>1</v>
      </c>
      <c r="C44" s="4" t="s">
        <v>6</v>
      </c>
      <c r="D44" s="4" t="s">
        <v>357</v>
      </c>
      <c r="E44" s="4" t="s">
        <v>78</v>
      </c>
      <c r="F44" s="4" t="s">
        <v>4</v>
      </c>
      <c r="G44" s="38">
        <f>G45</f>
        <v>282.60000000000002</v>
      </c>
      <c r="H44" s="38">
        <f t="shared" si="17"/>
        <v>0</v>
      </c>
      <c r="I44" s="38">
        <f t="shared" si="17"/>
        <v>0</v>
      </c>
      <c r="J44" s="2"/>
    </row>
    <row r="45" spans="1:10" outlineLevel="7" x14ac:dyDescent="0.25">
      <c r="A45" s="3" t="s">
        <v>79</v>
      </c>
      <c r="B45" s="4" t="s">
        <v>1</v>
      </c>
      <c r="C45" s="4" t="s">
        <v>6</v>
      </c>
      <c r="D45" s="4" t="s">
        <v>357</v>
      </c>
      <c r="E45" s="4" t="s">
        <v>80</v>
      </c>
      <c r="F45" s="4" t="s">
        <v>4</v>
      </c>
      <c r="G45" s="38">
        <f>G46</f>
        <v>282.60000000000002</v>
      </c>
      <c r="H45" s="38">
        <f t="shared" si="17"/>
        <v>0</v>
      </c>
      <c r="I45" s="38">
        <f t="shared" si="17"/>
        <v>0</v>
      </c>
      <c r="J45" s="2"/>
    </row>
    <row r="46" spans="1:10" ht="63" outlineLevel="7" x14ac:dyDescent="0.25">
      <c r="A46" s="3" t="s">
        <v>731</v>
      </c>
      <c r="B46" s="4" t="s">
        <v>1</v>
      </c>
      <c r="C46" s="4" t="s">
        <v>6</v>
      </c>
      <c r="D46" s="4" t="s">
        <v>357</v>
      </c>
      <c r="E46" s="4" t="s">
        <v>732</v>
      </c>
      <c r="F46" s="4" t="s">
        <v>4</v>
      </c>
      <c r="G46" s="38">
        <f>G47</f>
        <v>282.60000000000002</v>
      </c>
      <c r="H46" s="38">
        <f t="shared" si="17"/>
        <v>0</v>
      </c>
      <c r="I46" s="38">
        <f t="shared" si="17"/>
        <v>0</v>
      </c>
      <c r="J46" s="2"/>
    </row>
    <row r="47" spans="1:10" ht="47.25" outlineLevel="7" x14ac:dyDescent="0.25">
      <c r="A47" s="3" t="s">
        <v>27</v>
      </c>
      <c r="B47" s="4" t="s">
        <v>1</v>
      </c>
      <c r="C47" s="4" t="s">
        <v>6</v>
      </c>
      <c r="D47" s="4" t="s">
        <v>357</v>
      </c>
      <c r="E47" s="4" t="s">
        <v>732</v>
      </c>
      <c r="F47" s="4" t="s">
        <v>28</v>
      </c>
      <c r="G47" s="38">
        <v>282.60000000000002</v>
      </c>
      <c r="H47" s="38">
        <v>0</v>
      </c>
      <c r="I47" s="38">
        <v>0</v>
      </c>
      <c r="J47" s="2"/>
    </row>
    <row r="48" spans="1:10" hidden="1" outlineLevel="7" x14ac:dyDescent="0.25">
      <c r="A48" s="3"/>
      <c r="B48" s="22"/>
      <c r="C48" s="22"/>
      <c r="D48" s="22"/>
      <c r="E48" s="22"/>
      <c r="F48" s="22"/>
      <c r="G48" s="38"/>
      <c r="H48" s="38"/>
      <c r="I48" s="38"/>
      <c r="J48" s="2"/>
    </row>
    <row r="49" spans="1:10" s="12" customFormat="1" outlineLevel="2" collapsed="1" x14ac:dyDescent="0.25">
      <c r="A49" s="15" t="s">
        <v>47</v>
      </c>
      <c r="B49" s="16" t="s">
        <v>1</v>
      </c>
      <c r="C49" s="16" t="s">
        <v>6</v>
      </c>
      <c r="D49" s="16" t="s">
        <v>48</v>
      </c>
      <c r="E49" s="16" t="s">
        <v>3</v>
      </c>
      <c r="F49" s="16" t="s">
        <v>4</v>
      </c>
      <c r="G49" s="37">
        <f>G50+G79+G84</f>
        <v>65842.5</v>
      </c>
      <c r="H49" s="37">
        <f t="shared" ref="H49:I49" si="18">H50+H79+H84</f>
        <v>64053.999999999993</v>
      </c>
      <c r="I49" s="37">
        <f t="shared" si="18"/>
        <v>64145.899999999994</v>
      </c>
      <c r="J49" s="11"/>
    </row>
    <row r="50" spans="1:10" ht="47.25" outlineLevel="3" x14ac:dyDescent="0.25">
      <c r="A50" s="3" t="s">
        <v>9</v>
      </c>
      <c r="B50" s="4" t="s">
        <v>1</v>
      </c>
      <c r="C50" s="4" t="s">
        <v>6</v>
      </c>
      <c r="D50" s="4" t="s">
        <v>48</v>
      </c>
      <c r="E50" s="4" t="s">
        <v>10</v>
      </c>
      <c r="F50" s="4" t="s">
        <v>4</v>
      </c>
      <c r="G50" s="38">
        <f>G51+G56</f>
        <v>58898.8</v>
      </c>
      <c r="H50" s="38">
        <f t="shared" ref="H50:I50" si="19">H51+H56</f>
        <v>58894.399999999994</v>
      </c>
      <c r="I50" s="38">
        <f t="shared" si="19"/>
        <v>58986.299999999996</v>
      </c>
      <c r="J50" s="2"/>
    </row>
    <row r="51" spans="1:10" ht="63" hidden="1" outlineLevel="4" x14ac:dyDescent="0.25">
      <c r="A51" s="3" t="s">
        <v>11</v>
      </c>
      <c r="B51" s="4" t="s">
        <v>1</v>
      </c>
      <c r="C51" s="4" t="s">
        <v>6</v>
      </c>
      <c r="D51" s="4" t="s">
        <v>48</v>
      </c>
      <c r="E51" s="4" t="s">
        <v>12</v>
      </c>
      <c r="F51" s="4" t="s">
        <v>4</v>
      </c>
      <c r="G51" s="38">
        <f>G52</f>
        <v>0</v>
      </c>
      <c r="H51" s="38">
        <f t="shared" ref="H51:I52" si="20">H52</f>
        <v>0</v>
      </c>
      <c r="I51" s="38">
        <f t="shared" si="20"/>
        <v>0</v>
      </c>
      <c r="J51" s="2"/>
    </row>
    <row r="52" spans="1:10" ht="78.75" hidden="1" outlineLevel="5" x14ac:dyDescent="0.25">
      <c r="A52" s="3" t="s">
        <v>23</v>
      </c>
      <c r="B52" s="4" t="s">
        <v>1</v>
      </c>
      <c r="C52" s="4" t="s">
        <v>6</v>
      </c>
      <c r="D52" s="4" t="s">
        <v>48</v>
      </c>
      <c r="E52" s="4" t="s">
        <v>24</v>
      </c>
      <c r="F52" s="4" t="s">
        <v>4</v>
      </c>
      <c r="G52" s="38">
        <f>G53</f>
        <v>0</v>
      </c>
      <c r="H52" s="38">
        <f t="shared" si="20"/>
        <v>0</v>
      </c>
      <c r="I52" s="38">
        <f t="shared" si="20"/>
        <v>0</v>
      </c>
      <c r="J52" s="2"/>
    </row>
    <row r="53" spans="1:10" ht="47.25" hidden="1" outlineLevel="6" x14ac:dyDescent="0.25">
      <c r="A53" s="3" t="s">
        <v>49</v>
      </c>
      <c r="B53" s="4" t="s">
        <v>1</v>
      </c>
      <c r="C53" s="4" t="s">
        <v>6</v>
      </c>
      <c r="D53" s="4" t="s">
        <v>48</v>
      </c>
      <c r="E53" s="4" t="s">
        <v>50</v>
      </c>
      <c r="F53" s="4" t="s">
        <v>4</v>
      </c>
      <c r="G53" s="38">
        <f>G54+G55</f>
        <v>0</v>
      </c>
      <c r="H53" s="38">
        <f t="shared" ref="H53:I53" si="21">H54+H55</f>
        <v>0</v>
      </c>
      <c r="I53" s="38">
        <f t="shared" si="21"/>
        <v>0</v>
      </c>
      <c r="J53" s="2"/>
    </row>
    <row r="54" spans="1:10" ht="110.25" hidden="1" outlineLevel="7" x14ac:dyDescent="0.25">
      <c r="A54" s="3" t="s">
        <v>17</v>
      </c>
      <c r="B54" s="4" t="s">
        <v>1</v>
      </c>
      <c r="C54" s="4" t="s">
        <v>6</v>
      </c>
      <c r="D54" s="4" t="s">
        <v>48</v>
      </c>
      <c r="E54" s="4" t="s">
        <v>50</v>
      </c>
      <c r="F54" s="4" t="s">
        <v>18</v>
      </c>
      <c r="G54" s="38">
        <f>3906.1-3906.1</f>
        <v>0</v>
      </c>
      <c r="H54" s="38">
        <f>3629.3-3629.3</f>
        <v>0</v>
      </c>
      <c r="I54" s="38">
        <f>3628.7-3628.7</f>
        <v>0</v>
      </c>
      <c r="J54" s="2"/>
    </row>
    <row r="55" spans="1:10" ht="47.25" hidden="1" outlineLevel="7" x14ac:dyDescent="0.25">
      <c r="A55" s="3" t="s">
        <v>27</v>
      </c>
      <c r="B55" s="4" t="s">
        <v>1</v>
      </c>
      <c r="C55" s="4" t="s">
        <v>6</v>
      </c>
      <c r="D55" s="4" t="s">
        <v>48</v>
      </c>
      <c r="E55" s="4" t="s">
        <v>50</v>
      </c>
      <c r="F55" s="4" t="s">
        <v>28</v>
      </c>
      <c r="G55" s="38">
        <f>288.9-288.9</f>
        <v>0</v>
      </c>
      <c r="H55" s="38">
        <f>643.7-643.7</f>
        <v>0</v>
      </c>
      <c r="I55" s="38">
        <f>566.3-566.3</f>
        <v>0</v>
      </c>
      <c r="J55" s="2"/>
    </row>
    <row r="56" spans="1:10" ht="78.75" outlineLevel="4" collapsed="1" x14ac:dyDescent="0.25">
      <c r="A56" s="3" t="s">
        <v>51</v>
      </c>
      <c r="B56" s="4" t="s">
        <v>1</v>
      </c>
      <c r="C56" s="4" t="s">
        <v>6</v>
      </c>
      <c r="D56" s="4" t="s">
        <v>48</v>
      </c>
      <c r="E56" s="4" t="s">
        <v>52</v>
      </c>
      <c r="F56" s="4" t="s">
        <v>4</v>
      </c>
      <c r="G56" s="38">
        <f>G57+G65+G70</f>
        <v>58898.8</v>
      </c>
      <c r="H56" s="38">
        <f t="shared" ref="H56:I56" si="22">H57+H65+H70</f>
        <v>58894.399999999994</v>
      </c>
      <c r="I56" s="38">
        <f t="shared" si="22"/>
        <v>58986.299999999996</v>
      </c>
      <c r="J56" s="2"/>
    </row>
    <row r="57" spans="1:10" ht="47.25" outlineLevel="5" x14ac:dyDescent="0.25">
      <c r="A57" s="3" t="s">
        <v>53</v>
      </c>
      <c r="B57" s="4" t="s">
        <v>1</v>
      </c>
      <c r="C57" s="4" t="s">
        <v>6</v>
      </c>
      <c r="D57" s="4" t="s">
        <v>48</v>
      </c>
      <c r="E57" s="4" t="s">
        <v>54</v>
      </c>
      <c r="F57" s="4" t="s">
        <v>4</v>
      </c>
      <c r="G57" s="38">
        <f>G58+G62</f>
        <v>21773.5</v>
      </c>
      <c r="H57" s="38">
        <f t="shared" ref="H57:I57" si="23">H58+H62</f>
        <v>21913.5</v>
      </c>
      <c r="I57" s="38">
        <f t="shared" si="23"/>
        <v>22005.4</v>
      </c>
      <c r="J57" s="2"/>
    </row>
    <row r="58" spans="1:10" ht="78.75" outlineLevel="6" x14ac:dyDescent="0.25">
      <c r="A58" s="3" t="s">
        <v>55</v>
      </c>
      <c r="B58" s="4" t="s">
        <v>1</v>
      </c>
      <c r="C58" s="4" t="s">
        <v>6</v>
      </c>
      <c r="D58" s="4" t="s">
        <v>48</v>
      </c>
      <c r="E58" s="4" t="s">
        <v>56</v>
      </c>
      <c r="F58" s="4" t="s">
        <v>4</v>
      </c>
      <c r="G58" s="38">
        <f>G59+G60+G61</f>
        <v>18067.900000000001</v>
      </c>
      <c r="H58" s="38">
        <f t="shared" ref="H58:I58" si="24">H59+H60+H61</f>
        <v>18207.900000000001</v>
      </c>
      <c r="I58" s="38">
        <f t="shared" si="24"/>
        <v>18299.8</v>
      </c>
      <c r="J58" s="2"/>
    </row>
    <row r="59" spans="1:10" ht="110.25" outlineLevel="7" x14ac:dyDescent="0.25">
      <c r="A59" s="3" t="s">
        <v>17</v>
      </c>
      <c r="B59" s="4" t="s">
        <v>1</v>
      </c>
      <c r="C59" s="4" t="s">
        <v>6</v>
      </c>
      <c r="D59" s="4" t="s">
        <v>48</v>
      </c>
      <c r="E59" s="4" t="s">
        <v>56</v>
      </c>
      <c r="F59" s="4" t="s">
        <v>18</v>
      </c>
      <c r="G59" s="38">
        <f>10078.4-13</f>
        <v>10065.4</v>
      </c>
      <c r="H59" s="38">
        <v>10078.4</v>
      </c>
      <c r="I59" s="38">
        <v>10078.4</v>
      </c>
      <c r="J59" s="2"/>
    </row>
    <row r="60" spans="1:10" ht="47.25" outlineLevel="7" x14ac:dyDescent="0.25">
      <c r="A60" s="3" t="s">
        <v>27</v>
      </c>
      <c r="B60" s="4" t="s">
        <v>1</v>
      </c>
      <c r="C60" s="4" t="s">
        <v>6</v>
      </c>
      <c r="D60" s="4" t="s">
        <v>48</v>
      </c>
      <c r="E60" s="4" t="s">
        <v>56</v>
      </c>
      <c r="F60" s="4" t="s">
        <v>28</v>
      </c>
      <c r="G60" s="38">
        <f>7599.5-140</f>
        <v>7459.5</v>
      </c>
      <c r="H60" s="38">
        <v>7599.5</v>
      </c>
      <c r="I60" s="38">
        <v>7691.4</v>
      </c>
      <c r="J60" s="2"/>
    </row>
    <row r="61" spans="1:10" outlineLevel="7" x14ac:dyDescent="0.25">
      <c r="A61" s="3" t="s">
        <v>57</v>
      </c>
      <c r="B61" s="4" t="s">
        <v>1</v>
      </c>
      <c r="C61" s="4" t="s">
        <v>6</v>
      </c>
      <c r="D61" s="4" t="s">
        <v>48</v>
      </c>
      <c r="E61" s="4" t="s">
        <v>56</v>
      </c>
      <c r="F61" s="4" t="s">
        <v>58</v>
      </c>
      <c r="G61" s="38">
        <f>530+13</f>
        <v>543</v>
      </c>
      <c r="H61" s="38">
        <v>530</v>
      </c>
      <c r="I61" s="38">
        <v>530</v>
      </c>
      <c r="J61" s="2"/>
    </row>
    <row r="62" spans="1:10" ht="47.25" outlineLevel="6" x14ac:dyDescent="0.25">
      <c r="A62" s="3" t="s">
        <v>59</v>
      </c>
      <c r="B62" s="4" t="s">
        <v>1</v>
      </c>
      <c r="C62" s="4" t="s">
        <v>6</v>
      </c>
      <c r="D62" s="4" t="s">
        <v>48</v>
      </c>
      <c r="E62" s="4" t="s">
        <v>60</v>
      </c>
      <c r="F62" s="4" t="s">
        <v>4</v>
      </c>
      <c r="G62" s="38">
        <f>G63+G64</f>
        <v>3705.6000000000004</v>
      </c>
      <c r="H62" s="38">
        <f t="shared" ref="H62:I62" si="25">H63+H64</f>
        <v>3705.6000000000004</v>
      </c>
      <c r="I62" s="38">
        <f t="shared" si="25"/>
        <v>3705.6000000000004</v>
      </c>
      <c r="J62" s="2"/>
    </row>
    <row r="63" spans="1:10" ht="110.25" outlineLevel="7" x14ac:dyDescent="0.25">
      <c r="A63" s="3" t="s">
        <v>17</v>
      </c>
      <c r="B63" s="4" t="s">
        <v>1</v>
      </c>
      <c r="C63" s="4" t="s">
        <v>6</v>
      </c>
      <c r="D63" s="4" t="s">
        <v>48</v>
      </c>
      <c r="E63" s="4" t="s">
        <v>60</v>
      </c>
      <c r="F63" s="4" t="s">
        <v>18</v>
      </c>
      <c r="G63" s="38">
        <v>3413.8</v>
      </c>
      <c r="H63" s="38">
        <v>3413.8</v>
      </c>
      <c r="I63" s="38">
        <v>3413.8</v>
      </c>
      <c r="J63" s="2"/>
    </row>
    <row r="64" spans="1:10" ht="47.25" outlineLevel="7" x14ac:dyDescent="0.25">
      <c r="A64" s="3" t="s">
        <v>27</v>
      </c>
      <c r="B64" s="4" t="s">
        <v>1</v>
      </c>
      <c r="C64" s="4" t="s">
        <v>6</v>
      </c>
      <c r="D64" s="4" t="s">
        <v>48</v>
      </c>
      <c r="E64" s="4" t="s">
        <v>60</v>
      </c>
      <c r="F64" s="4" t="s">
        <v>28</v>
      </c>
      <c r="G64" s="38">
        <v>291.8</v>
      </c>
      <c r="H64" s="38">
        <v>291.8</v>
      </c>
      <c r="I64" s="38">
        <v>291.8</v>
      </c>
      <c r="J64" s="2"/>
    </row>
    <row r="65" spans="1:10" ht="63" outlineLevel="5" x14ac:dyDescent="0.25">
      <c r="A65" s="3" t="s">
        <v>61</v>
      </c>
      <c r="B65" s="4" t="s">
        <v>1</v>
      </c>
      <c r="C65" s="4" t="s">
        <v>6</v>
      </c>
      <c r="D65" s="4" t="s">
        <v>48</v>
      </c>
      <c r="E65" s="4" t="s">
        <v>62</v>
      </c>
      <c r="F65" s="4" t="s">
        <v>4</v>
      </c>
      <c r="G65" s="38">
        <f>G66+G68</f>
        <v>665.72411</v>
      </c>
      <c r="H65" s="38">
        <f t="shared" ref="H65:I65" si="26">H66+H68</f>
        <v>731</v>
      </c>
      <c r="I65" s="38">
        <f t="shared" si="26"/>
        <v>731</v>
      </c>
      <c r="J65" s="2"/>
    </row>
    <row r="66" spans="1:10" ht="63" outlineLevel="6" x14ac:dyDescent="0.25">
      <c r="A66" s="3" t="s">
        <v>63</v>
      </c>
      <c r="B66" s="4" t="s">
        <v>1</v>
      </c>
      <c r="C66" s="4" t="s">
        <v>6</v>
      </c>
      <c r="D66" s="4" t="s">
        <v>48</v>
      </c>
      <c r="E66" s="4" t="s">
        <v>64</v>
      </c>
      <c r="F66" s="4" t="s">
        <v>4</v>
      </c>
      <c r="G66" s="38">
        <f>G67</f>
        <v>551</v>
      </c>
      <c r="H66" s="38">
        <f t="shared" ref="H66:I66" si="27">H67</f>
        <v>551</v>
      </c>
      <c r="I66" s="38">
        <f t="shared" si="27"/>
        <v>551</v>
      </c>
      <c r="J66" s="2"/>
    </row>
    <row r="67" spans="1:10" ht="47.25" outlineLevel="7" x14ac:dyDescent="0.25">
      <c r="A67" s="3" t="s">
        <v>27</v>
      </c>
      <c r="B67" s="4" t="s">
        <v>1</v>
      </c>
      <c r="C67" s="4" t="s">
        <v>6</v>
      </c>
      <c r="D67" s="4" t="s">
        <v>48</v>
      </c>
      <c r="E67" s="4" t="s">
        <v>64</v>
      </c>
      <c r="F67" s="4" t="s">
        <v>28</v>
      </c>
      <c r="G67" s="38">
        <v>551</v>
      </c>
      <c r="H67" s="38">
        <v>551</v>
      </c>
      <c r="I67" s="38">
        <v>551</v>
      </c>
      <c r="J67" s="2"/>
    </row>
    <row r="68" spans="1:10" ht="47.25" outlineLevel="6" x14ac:dyDescent="0.25">
      <c r="A68" s="3" t="s">
        <v>65</v>
      </c>
      <c r="B68" s="4" t="s">
        <v>1</v>
      </c>
      <c r="C68" s="4" t="s">
        <v>6</v>
      </c>
      <c r="D68" s="4" t="s">
        <v>48</v>
      </c>
      <c r="E68" s="4" t="s">
        <v>66</v>
      </c>
      <c r="F68" s="4" t="s">
        <v>4</v>
      </c>
      <c r="G68" s="38">
        <f>G69</f>
        <v>114.72411</v>
      </c>
      <c r="H68" s="38">
        <f t="shared" ref="H68:I68" si="28">H69</f>
        <v>180</v>
      </c>
      <c r="I68" s="38">
        <f t="shared" si="28"/>
        <v>180</v>
      </c>
      <c r="J68" s="2"/>
    </row>
    <row r="69" spans="1:10" ht="47.25" outlineLevel="7" x14ac:dyDescent="0.25">
      <c r="A69" s="3" t="s">
        <v>27</v>
      </c>
      <c r="B69" s="4" t="s">
        <v>1</v>
      </c>
      <c r="C69" s="4" t="s">
        <v>6</v>
      </c>
      <c r="D69" s="4" t="s">
        <v>48</v>
      </c>
      <c r="E69" s="4" t="s">
        <v>66</v>
      </c>
      <c r="F69" s="4" t="s">
        <v>28</v>
      </c>
      <c r="G69" s="38">
        <f>180-65.27589</f>
        <v>114.72411</v>
      </c>
      <c r="H69" s="38">
        <v>180</v>
      </c>
      <c r="I69" s="38">
        <v>180</v>
      </c>
      <c r="J69" s="2"/>
    </row>
    <row r="70" spans="1:10" ht="47.25" outlineLevel="5" x14ac:dyDescent="0.25">
      <c r="A70" s="3" t="s">
        <v>67</v>
      </c>
      <c r="B70" s="4" t="s">
        <v>1</v>
      </c>
      <c r="C70" s="4" t="s">
        <v>6</v>
      </c>
      <c r="D70" s="4" t="s">
        <v>48</v>
      </c>
      <c r="E70" s="4" t="s">
        <v>68</v>
      </c>
      <c r="F70" s="4" t="s">
        <v>4</v>
      </c>
      <c r="G70" s="38">
        <f>G71+G77+G75</f>
        <v>36459.57589</v>
      </c>
      <c r="H70" s="38">
        <f t="shared" ref="H70:I70" si="29">H71+H77</f>
        <v>36249.899999999994</v>
      </c>
      <c r="I70" s="38">
        <f t="shared" si="29"/>
        <v>36249.899999999994</v>
      </c>
      <c r="J70" s="2"/>
    </row>
    <row r="71" spans="1:10" ht="47.25" outlineLevel="6" x14ac:dyDescent="0.25">
      <c r="A71" s="3" t="s">
        <v>69</v>
      </c>
      <c r="B71" s="4" t="s">
        <v>1</v>
      </c>
      <c r="C71" s="4" t="s">
        <v>6</v>
      </c>
      <c r="D71" s="4" t="s">
        <v>48</v>
      </c>
      <c r="E71" s="4" t="s">
        <v>70</v>
      </c>
      <c r="F71" s="4" t="s">
        <v>4</v>
      </c>
      <c r="G71" s="38">
        <f>G72+G73+G74</f>
        <v>35956.175889999999</v>
      </c>
      <c r="H71" s="38">
        <f t="shared" ref="H71:I71" si="30">H72+H73+H74</f>
        <v>35750.899999999994</v>
      </c>
      <c r="I71" s="38">
        <f t="shared" si="30"/>
        <v>35750.899999999994</v>
      </c>
      <c r="J71" s="2"/>
    </row>
    <row r="72" spans="1:10" ht="110.25" outlineLevel="7" x14ac:dyDescent="0.25">
      <c r="A72" s="3" t="s">
        <v>17</v>
      </c>
      <c r="B72" s="4" t="s">
        <v>1</v>
      </c>
      <c r="C72" s="4" t="s">
        <v>6</v>
      </c>
      <c r="D72" s="4" t="s">
        <v>48</v>
      </c>
      <c r="E72" s="4" t="s">
        <v>70</v>
      </c>
      <c r="F72" s="4" t="s">
        <v>18</v>
      </c>
      <c r="G72" s="38">
        <v>32930.199999999997</v>
      </c>
      <c r="H72" s="38">
        <v>32930.199999999997</v>
      </c>
      <c r="I72" s="38">
        <v>32930.199999999997</v>
      </c>
      <c r="J72" s="2"/>
    </row>
    <row r="73" spans="1:10" ht="47.25" outlineLevel="7" x14ac:dyDescent="0.25">
      <c r="A73" s="3" t="s">
        <v>27</v>
      </c>
      <c r="B73" s="4" t="s">
        <v>1</v>
      </c>
      <c r="C73" s="4" t="s">
        <v>6</v>
      </c>
      <c r="D73" s="4" t="s">
        <v>48</v>
      </c>
      <c r="E73" s="4" t="s">
        <v>70</v>
      </c>
      <c r="F73" s="4" t="s">
        <v>28</v>
      </c>
      <c r="G73" s="38">
        <f>2819.1+205.27589</f>
        <v>3024.3758899999998</v>
      </c>
      <c r="H73" s="38">
        <v>2819.1</v>
      </c>
      <c r="I73" s="38">
        <v>2819.1</v>
      </c>
      <c r="J73" s="2"/>
    </row>
    <row r="74" spans="1:10" outlineLevel="7" x14ac:dyDescent="0.25">
      <c r="A74" s="3" t="s">
        <v>57</v>
      </c>
      <c r="B74" s="4" t="s">
        <v>1</v>
      </c>
      <c r="C74" s="4" t="s">
        <v>6</v>
      </c>
      <c r="D74" s="4" t="s">
        <v>48</v>
      </c>
      <c r="E74" s="4" t="s">
        <v>70</v>
      </c>
      <c r="F74" s="4" t="s">
        <v>58</v>
      </c>
      <c r="G74" s="38">
        <v>1.6</v>
      </c>
      <c r="H74" s="38">
        <v>1.6</v>
      </c>
      <c r="I74" s="38">
        <v>1.6</v>
      </c>
      <c r="J74" s="2"/>
    </row>
    <row r="75" spans="1:10" outlineLevel="7" x14ac:dyDescent="0.25">
      <c r="A75" s="3" t="s">
        <v>723</v>
      </c>
      <c r="B75" s="4" t="s">
        <v>1</v>
      </c>
      <c r="C75" s="4" t="s">
        <v>6</v>
      </c>
      <c r="D75" s="4" t="s">
        <v>48</v>
      </c>
      <c r="E75" s="22" t="s">
        <v>722</v>
      </c>
      <c r="F75" s="4" t="s">
        <v>4</v>
      </c>
      <c r="G75" s="38">
        <f>G76</f>
        <v>4.4000000000000004</v>
      </c>
      <c r="H75" s="38">
        <f t="shared" ref="H75:I75" si="31">H76</f>
        <v>0</v>
      </c>
      <c r="I75" s="38">
        <f t="shared" si="31"/>
        <v>0</v>
      </c>
      <c r="J75" s="2"/>
    </row>
    <row r="76" spans="1:10" outlineLevel="7" x14ac:dyDescent="0.25">
      <c r="A76" s="3" t="s">
        <v>57</v>
      </c>
      <c r="B76" s="4" t="s">
        <v>1</v>
      </c>
      <c r="C76" s="4" t="s">
        <v>6</v>
      </c>
      <c r="D76" s="4" t="s">
        <v>48</v>
      </c>
      <c r="E76" s="22" t="s">
        <v>722</v>
      </c>
      <c r="F76" s="4">
        <v>800</v>
      </c>
      <c r="G76" s="38">
        <v>4.4000000000000004</v>
      </c>
      <c r="H76" s="38">
        <v>0</v>
      </c>
      <c r="I76" s="38">
        <v>0</v>
      </c>
      <c r="J76" s="2"/>
    </row>
    <row r="77" spans="1:10" ht="78.75" outlineLevel="6" x14ac:dyDescent="0.25">
      <c r="A77" s="3" t="s">
        <v>71</v>
      </c>
      <c r="B77" s="4" t="s">
        <v>1</v>
      </c>
      <c r="C77" s="4" t="s">
        <v>6</v>
      </c>
      <c r="D77" s="4" t="s">
        <v>48</v>
      </c>
      <c r="E77" s="4" t="s">
        <v>72</v>
      </c>
      <c r="F77" s="4" t="s">
        <v>4</v>
      </c>
      <c r="G77" s="38">
        <f>G78</f>
        <v>499</v>
      </c>
      <c r="H77" s="38">
        <f t="shared" ref="H77:I77" si="32">H78</f>
        <v>499</v>
      </c>
      <c r="I77" s="38">
        <f t="shared" si="32"/>
        <v>499</v>
      </c>
      <c r="J77" s="2"/>
    </row>
    <row r="78" spans="1:10" ht="31.5" outlineLevel="7" x14ac:dyDescent="0.25">
      <c r="A78" s="3" t="s">
        <v>41</v>
      </c>
      <c r="B78" s="4" t="s">
        <v>1</v>
      </c>
      <c r="C78" s="4" t="s">
        <v>6</v>
      </c>
      <c r="D78" s="4" t="s">
        <v>48</v>
      </c>
      <c r="E78" s="4" t="s">
        <v>72</v>
      </c>
      <c r="F78" s="4" t="s">
        <v>42</v>
      </c>
      <c r="G78" s="38">
        <v>499</v>
      </c>
      <c r="H78" s="38">
        <v>499</v>
      </c>
      <c r="I78" s="38">
        <v>499</v>
      </c>
      <c r="J78" s="2"/>
    </row>
    <row r="79" spans="1:10" ht="78.75" outlineLevel="3" x14ac:dyDescent="0.25">
      <c r="A79" s="3" t="s">
        <v>73</v>
      </c>
      <c r="B79" s="4" t="s">
        <v>1</v>
      </c>
      <c r="C79" s="4" t="s">
        <v>6</v>
      </c>
      <c r="D79" s="4" t="s">
        <v>48</v>
      </c>
      <c r="E79" s="4" t="s">
        <v>74</v>
      </c>
      <c r="F79" s="4" t="s">
        <v>4</v>
      </c>
      <c r="G79" s="38">
        <f>G80</f>
        <v>5159.6000000000004</v>
      </c>
      <c r="H79" s="38">
        <f t="shared" ref="H79:I80" si="33">H80</f>
        <v>5159.6000000000004</v>
      </c>
      <c r="I79" s="38">
        <f t="shared" si="33"/>
        <v>5159.6000000000004</v>
      </c>
      <c r="J79" s="2"/>
    </row>
    <row r="80" spans="1:10" ht="47.25" outlineLevel="5" x14ac:dyDescent="0.25">
      <c r="A80" s="3" t="s">
        <v>67</v>
      </c>
      <c r="B80" s="4" t="s">
        <v>1</v>
      </c>
      <c r="C80" s="4" t="s">
        <v>6</v>
      </c>
      <c r="D80" s="4" t="s">
        <v>48</v>
      </c>
      <c r="E80" s="4" t="s">
        <v>75</v>
      </c>
      <c r="F80" s="4" t="s">
        <v>4</v>
      </c>
      <c r="G80" s="38">
        <f>G81</f>
        <v>5159.6000000000004</v>
      </c>
      <c r="H80" s="38">
        <f t="shared" si="33"/>
        <v>5159.6000000000004</v>
      </c>
      <c r="I80" s="38">
        <f t="shared" si="33"/>
        <v>5159.6000000000004</v>
      </c>
      <c r="J80" s="2"/>
    </row>
    <row r="81" spans="1:10" ht="47.25" outlineLevel="6" x14ac:dyDescent="0.25">
      <c r="A81" s="3" t="s">
        <v>69</v>
      </c>
      <c r="B81" s="4" t="s">
        <v>1</v>
      </c>
      <c r="C81" s="4" t="s">
        <v>6</v>
      </c>
      <c r="D81" s="4" t="s">
        <v>48</v>
      </c>
      <c r="E81" s="4" t="s">
        <v>76</v>
      </c>
      <c r="F81" s="4" t="s">
        <v>4</v>
      </c>
      <c r="G81" s="38">
        <f>G82+G83</f>
        <v>5159.6000000000004</v>
      </c>
      <c r="H81" s="38">
        <f t="shared" ref="H81:I81" si="34">H82+H83</f>
        <v>5159.6000000000004</v>
      </c>
      <c r="I81" s="38">
        <f t="shared" si="34"/>
        <v>5159.6000000000004</v>
      </c>
      <c r="J81" s="2"/>
    </row>
    <row r="82" spans="1:10" ht="110.25" outlineLevel="7" x14ac:dyDescent="0.25">
      <c r="A82" s="3" t="s">
        <v>17</v>
      </c>
      <c r="B82" s="4" t="s">
        <v>1</v>
      </c>
      <c r="C82" s="4" t="s">
        <v>6</v>
      </c>
      <c r="D82" s="4" t="s">
        <v>48</v>
      </c>
      <c r="E82" s="4" t="s">
        <v>76</v>
      </c>
      <c r="F82" s="4" t="s">
        <v>18</v>
      </c>
      <c r="G82" s="38">
        <v>3606.1</v>
      </c>
      <c r="H82" s="38">
        <v>3606.1</v>
      </c>
      <c r="I82" s="38">
        <v>3606.1</v>
      </c>
      <c r="J82" s="2"/>
    </row>
    <row r="83" spans="1:10" ht="47.25" outlineLevel="7" x14ac:dyDescent="0.25">
      <c r="A83" s="3" t="s">
        <v>27</v>
      </c>
      <c r="B83" s="4" t="s">
        <v>1</v>
      </c>
      <c r="C83" s="4" t="s">
        <v>6</v>
      </c>
      <c r="D83" s="4" t="s">
        <v>48</v>
      </c>
      <c r="E83" s="4" t="s">
        <v>76</v>
      </c>
      <c r="F83" s="4" t="s">
        <v>28</v>
      </c>
      <c r="G83" s="38">
        <v>1553.5</v>
      </c>
      <c r="H83" s="38">
        <v>1553.5</v>
      </c>
      <c r="I83" s="38">
        <v>1553.5</v>
      </c>
      <c r="J83" s="2"/>
    </row>
    <row r="84" spans="1:10" ht="31.5" outlineLevel="3" x14ac:dyDescent="0.25">
      <c r="A84" s="3" t="s">
        <v>77</v>
      </c>
      <c r="B84" s="4" t="s">
        <v>1</v>
      </c>
      <c r="C84" s="4" t="s">
        <v>6</v>
      </c>
      <c r="D84" s="4" t="s">
        <v>48</v>
      </c>
      <c r="E84" s="4" t="s">
        <v>78</v>
      </c>
      <c r="F84" s="4" t="s">
        <v>4</v>
      </c>
      <c r="G84" s="38">
        <f>G85</f>
        <v>1784.1</v>
      </c>
      <c r="H84" s="38">
        <v>0</v>
      </c>
      <c r="I84" s="38">
        <v>0</v>
      </c>
      <c r="J84" s="2"/>
    </row>
    <row r="85" spans="1:10" outlineLevel="4" x14ac:dyDescent="0.25">
      <c r="A85" s="3" t="s">
        <v>79</v>
      </c>
      <c r="B85" s="4" t="s">
        <v>1</v>
      </c>
      <c r="C85" s="4" t="s">
        <v>6</v>
      </c>
      <c r="D85" s="4" t="s">
        <v>48</v>
      </c>
      <c r="E85" s="4" t="s">
        <v>80</v>
      </c>
      <c r="F85" s="4" t="s">
        <v>4</v>
      </c>
      <c r="G85" s="38">
        <f>G86</f>
        <v>1784.1</v>
      </c>
      <c r="H85" s="38">
        <v>0</v>
      </c>
      <c r="I85" s="38">
        <v>0</v>
      </c>
      <c r="J85" s="2"/>
    </row>
    <row r="86" spans="1:10" ht="31.5" outlineLevel="6" x14ac:dyDescent="0.25">
      <c r="A86" s="3" t="s">
        <v>81</v>
      </c>
      <c r="B86" s="4" t="s">
        <v>1</v>
      </c>
      <c r="C86" s="4" t="s">
        <v>6</v>
      </c>
      <c r="D86" s="4" t="s">
        <v>48</v>
      </c>
      <c r="E86" s="4" t="s">
        <v>82</v>
      </c>
      <c r="F86" s="4" t="s">
        <v>4</v>
      </c>
      <c r="G86" s="38">
        <f>G87</f>
        <v>1784.1</v>
      </c>
      <c r="H86" s="38">
        <v>0</v>
      </c>
      <c r="I86" s="38">
        <v>0</v>
      </c>
      <c r="J86" s="2"/>
    </row>
    <row r="87" spans="1:10" ht="47.25" outlineLevel="7" x14ac:dyDescent="0.25">
      <c r="A87" s="3" t="s">
        <v>27</v>
      </c>
      <c r="B87" s="4" t="s">
        <v>1</v>
      </c>
      <c r="C87" s="4" t="s">
        <v>6</v>
      </c>
      <c r="D87" s="4" t="s">
        <v>48</v>
      </c>
      <c r="E87" s="4" t="s">
        <v>82</v>
      </c>
      <c r="F87" s="4" t="s">
        <v>28</v>
      </c>
      <c r="G87" s="38">
        <v>1784.1</v>
      </c>
      <c r="H87" s="38">
        <v>0</v>
      </c>
      <c r="I87" s="38">
        <v>0</v>
      </c>
      <c r="J87" s="2"/>
    </row>
    <row r="88" spans="1:10" s="10" customFormat="1" ht="47.25" outlineLevel="1" x14ac:dyDescent="0.25">
      <c r="A88" s="13" t="s">
        <v>83</v>
      </c>
      <c r="B88" s="14" t="s">
        <v>1</v>
      </c>
      <c r="C88" s="14" t="s">
        <v>84</v>
      </c>
      <c r="D88" s="14" t="s">
        <v>2</v>
      </c>
      <c r="E88" s="14" t="s">
        <v>3</v>
      </c>
      <c r="F88" s="14" t="s">
        <v>4</v>
      </c>
      <c r="G88" s="36">
        <f>G96+G89</f>
        <v>4821</v>
      </c>
      <c r="H88" s="36">
        <f>H96+H89</f>
        <v>4763</v>
      </c>
      <c r="I88" s="36">
        <f>I96+I89</f>
        <v>4685</v>
      </c>
      <c r="J88" s="9"/>
    </row>
    <row r="89" spans="1:10" s="10" customFormat="1" outlineLevel="1" x14ac:dyDescent="0.25">
      <c r="A89" s="15" t="s">
        <v>664</v>
      </c>
      <c r="B89" s="16" t="s">
        <v>1</v>
      </c>
      <c r="C89" s="16" t="s">
        <v>84</v>
      </c>
      <c r="D89" s="21" t="s">
        <v>20</v>
      </c>
      <c r="E89" s="16" t="s">
        <v>3</v>
      </c>
      <c r="F89" s="16" t="s">
        <v>4</v>
      </c>
      <c r="G89" s="37">
        <f>G90</f>
        <v>4331</v>
      </c>
      <c r="H89" s="37">
        <f t="shared" ref="H89:I92" si="35">H90</f>
        <v>4273</v>
      </c>
      <c r="I89" s="37">
        <f t="shared" si="35"/>
        <v>4195</v>
      </c>
      <c r="J89" s="9"/>
    </row>
    <row r="90" spans="1:10" s="10" customFormat="1" ht="47.25" outlineLevel="1" x14ac:dyDescent="0.25">
      <c r="A90" s="3" t="s">
        <v>9</v>
      </c>
      <c r="B90" s="4" t="s">
        <v>1</v>
      </c>
      <c r="C90" s="4" t="s">
        <v>84</v>
      </c>
      <c r="D90" s="22" t="s">
        <v>20</v>
      </c>
      <c r="E90" s="4" t="s">
        <v>10</v>
      </c>
      <c r="F90" s="4" t="s">
        <v>4</v>
      </c>
      <c r="G90" s="38">
        <f>G91</f>
        <v>4331</v>
      </c>
      <c r="H90" s="38">
        <f t="shared" si="35"/>
        <v>4273</v>
      </c>
      <c r="I90" s="38">
        <f t="shared" si="35"/>
        <v>4195</v>
      </c>
      <c r="J90" s="9"/>
    </row>
    <row r="91" spans="1:10" s="10" customFormat="1" ht="68.25" customHeight="1" outlineLevel="1" x14ac:dyDescent="0.25">
      <c r="A91" s="3" t="s">
        <v>11</v>
      </c>
      <c r="B91" s="4" t="s">
        <v>1</v>
      </c>
      <c r="C91" s="4" t="s">
        <v>84</v>
      </c>
      <c r="D91" s="22" t="s">
        <v>20</v>
      </c>
      <c r="E91" s="4" t="s">
        <v>12</v>
      </c>
      <c r="F91" s="4" t="s">
        <v>4</v>
      </c>
      <c r="G91" s="38">
        <f>G92</f>
        <v>4331</v>
      </c>
      <c r="H91" s="38">
        <f t="shared" si="35"/>
        <v>4273</v>
      </c>
      <c r="I91" s="38">
        <f t="shared" si="35"/>
        <v>4195</v>
      </c>
      <c r="J91" s="9"/>
    </row>
    <row r="92" spans="1:10" s="10" customFormat="1" ht="78.75" outlineLevel="1" x14ac:dyDescent="0.25">
      <c r="A92" s="3" t="s">
        <v>23</v>
      </c>
      <c r="B92" s="4" t="s">
        <v>1</v>
      </c>
      <c r="C92" s="4" t="s">
        <v>84</v>
      </c>
      <c r="D92" s="22" t="s">
        <v>20</v>
      </c>
      <c r="E92" s="4" t="s">
        <v>24</v>
      </c>
      <c r="F92" s="4" t="s">
        <v>4</v>
      </c>
      <c r="G92" s="38">
        <f>G93</f>
        <v>4331</v>
      </c>
      <c r="H92" s="38">
        <f t="shared" si="35"/>
        <v>4273</v>
      </c>
      <c r="I92" s="38">
        <f t="shared" si="35"/>
        <v>4195</v>
      </c>
      <c r="J92" s="9"/>
    </row>
    <row r="93" spans="1:10" s="10" customFormat="1" ht="52.5" customHeight="1" outlineLevel="1" x14ac:dyDescent="0.25">
      <c r="A93" s="3" t="s">
        <v>49</v>
      </c>
      <c r="B93" s="4" t="s">
        <v>1</v>
      </c>
      <c r="C93" s="4" t="s">
        <v>84</v>
      </c>
      <c r="D93" s="22" t="s">
        <v>20</v>
      </c>
      <c r="E93" s="4" t="s">
        <v>50</v>
      </c>
      <c r="F93" s="4" t="s">
        <v>4</v>
      </c>
      <c r="G93" s="38">
        <f>G94+G95</f>
        <v>4331</v>
      </c>
      <c r="H93" s="38">
        <f t="shared" ref="H93:I93" si="36">H94+H95</f>
        <v>4273</v>
      </c>
      <c r="I93" s="38">
        <f t="shared" si="36"/>
        <v>4195</v>
      </c>
      <c r="J93" s="9"/>
    </row>
    <row r="94" spans="1:10" s="10" customFormat="1" ht="96.75" customHeight="1" outlineLevel="1" x14ac:dyDescent="0.25">
      <c r="A94" s="3" t="s">
        <v>17</v>
      </c>
      <c r="B94" s="4" t="s">
        <v>1</v>
      </c>
      <c r="C94" s="4" t="s">
        <v>84</v>
      </c>
      <c r="D94" s="22" t="s">
        <v>20</v>
      </c>
      <c r="E94" s="4" t="s">
        <v>50</v>
      </c>
      <c r="F94" s="4" t="s">
        <v>18</v>
      </c>
      <c r="G94" s="38">
        <f>3652.5-199.7-53.9</f>
        <v>3398.9</v>
      </c>
      <c r="H94" s="38">
        <v>3629.3</v>
      </c>
      <c r="I94" s="38">
        <v>3628.7</v>
      </c>
      <c r="J94" s="9"/>
    </row>
    <row r="95" spans="1:10" s="10" customFormat="1" ht="47.25" outlineLevel="1" x14ac:dyDescent="0.25">
      <c r="A95" s="3" t="s">
        <v>27</v>
      </c>
      <c r="B95" s="4" t="s">
        <v>1</v>
      </c>
      <c r="C95" s="4" t="s">
        <v>84</v>
      </c>
      <c r="D95" s="22" t="s">
        <v>20</v>
      </c>
      <c r="E95" s="4" t="s">
        <v>50</v>
      </c>
      <c r="F95" s="4" t="s">
        <v>28</v>
      </c>
      <c r="G95" s="38">
        <f>542.5+253.6+136</f>
        <v>932.1</v>
      </c>
      <c r="H95" s="38">
        <v>643.70000000000005</v>
      </c>
      <c r="I95" s="38">
        <v>566.29999999999995</v>
      </c>
      <c r="J95" s="9"/>
    </row>
    <row r="96" spans="1:10" ht="47.25" outlineLevel="2" x14ac:dyDescent="0.25">
      <c r="A96" s="15" t="s">
        <v>85</v>
      </c>
      <c r="B96" s="16" t="s">
        <v>1</v>
      </c>
      <c r="C96" s="16" t="s">
        <v>84</v>
      </c>
      <c r="D96" s="16" t="s">
        <v>86</v>
      </c>
      <c r="E96" s="16" t="s">
        <v>3</v>
      </c>
      <c r="F96" s="16" t="s">
        <v>4</v>
      </c>
      <c r="G96" s="37">
        <f t="shared" ref="G96:G100" si="37">G97</f>
        <v>490</v>
      </c>
      <c r="H96" s="37">
        <f t="shared" ref="H96:I100" si="38">H97</f>
        <v>490</v>
      </c>
      <c r="I96" s="37">
        <f t="shared" si="38"/>
        <v>490</v>
      </c>
      <c r="J96" s="2"/>
    </row>
    <row r="97" spans="1:10" ht="47.25" outlineLevel="3" x14ac:dyDescent="0.25">
      <c r="A97" s="3" t="s">
        <v>9</v>
      </c>
      <c r="B97" s="4" t="s">
        <v>1</v>
      </c>
      <c r="C97" s="4" t="s">
        <v>84</v>
      </c>
      <c r="D97" s="4" t="s">
        <v>86</v>
      </c>
      <c r="E97" s="4" t="s">
        <v>10</v>
      </c>
      <c r="F97" s="4" t="s">
        <v>4</v>
      </c>
      <c r="G97" s="38">
        <f t="shared" si="37"/>
        <v>490</v>
      </c>
      <c r="H97" s="38">
        <f t="shared" si="38"/>
        <v>490</v>
      </c>
      <c r="I97" s="38">
        <f t="shared" si="38"/>
        <v>490</v>
      </c>
      <c r="J97" s="2"/>
    </row>
    <row r="98" spans="1:10" ht="78.75" outlineLevel="4" x14ac:dyDescent="0.25">
      <c r="A98" s="3" t="s">
        <v>51</v>
      </c>
      <c r="B98" s="4" t="s">
        <v>1</v>
      </c>
      <c r="C98" s="4" t="s">
        <v>84</v>
      </c>
      <c r="D98" s="4" t="s">
        <v>86</v>
      </c>
      <c r="E98" s="4" t="s">
        <v>52</v>
      </c>
      <c r="F98" s="4" t="s">
        <v>4</v>
      </c>
      <c r="G98" s="38">
        <f t="shared" si="37"/>
        <v>490</v>
      </c>
      <c r="H98" s="38">
        <f t="shared" si="38"/>
        <v>490</v>
      </c>
      <c r="I98" s="38">
        <f t="shared" si="38"/>
        <v>490</v>
      </c>
      <c r="J98" s="2"/>
    </row>
    <row r="99" spans="1:10" ht="47.25" outlineLevel="5" x14ac:dyDescent="0.25">
      <c r="A99" s="3" t="s">
        <v>87</v>
      </c>
      <c r="B99" s="4" t="s">
        <v>1</v>
      </c>
      <c r="C99" s="4" t="s">
        <v>84</v>
      </c>
      <c r="D99" s="4" t="s">
        <v>86</v>
      </c>
      <c r="E99" s="4" t="s">
        <v>88</v>
      </c>
      <c r="F99" s="4" t="s">
        <v>4</v>
      </c>
      <c r="G99" s="38">
        <f t="shared" si="37"/>
        <v>490</v>
      </c>
      <c r="H99" s="38">
        <f t="shared" si="38"/>
        <v>490</v>
      </c>
      <c r="I99" s="38">
        <f t="shared" si="38"/>
        <v>490</v>
      </c>
      <c r="J99" s="2"/>
    </row>
    <row r="100" spans="1:10" ht="31.5" outlineLevel="6" x14ac:dyDescent="0.25">
      <c r="A100" s="3" t="s">
        <v>89</v>
      </c>
      <c r="B100" s="4" t="s">
        <v>1</v>
      </c>
      <c r="C100" s="4" t="s">
        <v>84</v>
      </c>
      <c r="D100" s="4" t="s">
        <v>86</v>
      </c>
      <c r="E100" s="4" t="s">
        <v>90</v>
      </c>
      <c r="F100" s="4" t="s">
        <v>4</v>
      </c>
      <c r="G100" s="38">
        <f t="shared" si="37"/>
        <v>490</v>
      </c>
      <c r="H100" s="38">
        <f t="shared" si="38"/>
        <v>490</v>
      </c>
      <c r="I100" s="38">
        <f t="shared" si="38"/>
        <v>490</v>
      </c>
      <c r="J100" s="2"/>
    </row>
    <row r="101" spans="1:10" ht="31.5" outlineLevel="7" x14ac:dyDescent="0.25">
      <c r="A101" s="3" t="s">
        <v>41</v>
      </c>
      <c r="B101" s="4" t="s">
        <v>1</v>
      </c>
      <c r="C101" s="4" t="s">
        <v>84</v>
      </c>
      <c r="D101" s="4" t="s">
        <v>86</v>
      </c>
      <c r="E101" s="4" t="s">
        <v>90</v>
      </c>
      <c r="F101" s="4" t="s">
        <v>42</v>
      </c>
      <c r="G101" s="38">
        <v>490</v>
      </c>
      <c r="H101" s="38">
        <v>490</v>
      </c>
      <c r="I101" s="38">
        <v>490</v>
      </c>
      <c r="J101" s="2"/>
    </row>
    <row r="102" spans="1:10" s="10" customFormat="1" outlineLevel="1" x14ac:dyDescent="0.25">
      <c r="A102" s="13" t="s">
        <v>91</v>
      </c>
      <c r="B102" s="14" t="s">
        <v>1</v>
      </c>
      <c r="C102" s="14" t="s">
        <v>20</v>
      </c>
      <c r="D102" s="14" t="s">
        <v>2</v>
      </c>
      <c r="E102" s="14" t="s">
        <v>3</v>
      </c>
      <c r="F102" s="14" t="s">
        <v>4</v>
      </c>
      <c r="G102" s="36">
        <f>G103</f>
        <v>16409.21</v>
      </c>
      <c r="H102" s="36">
        <f t="shared" ref="H102:I103" si="39">H103</f>
        <v>3955.5</v>
      </c>
      <c r="I102" s="36">
        <f t="shared" si="39"/>
        <v>3248.6000000000004</v>
      </c>
      <c r="J102" s="9"/>
    </row>
    <row r="103" spans="1:10" s="12" customFormat="1" ht="31.5" outlineLevel="2" x14ac:dyDescent="0.25">
      <c r="A103" s="15" t="s">
        <v>92</v>
      </c>
      <c r="B103" s="16" t="s">
        <v>1</v>
      </c>
      <c r="C103" s="16" t="s">
        <v>20</v>
      </c>
      <c r="D103" s="16" t="s">
        <v>93</v>
      </c>
      <c r="E103" s="16" t="s">
        <v>3</v>
      </c>
      <c r="F103" s="16" t="s">
        <v>4</v>
      </c>
      <c r="G103" s="37">
        <f>G104</f>
        <v>16409.21</v>
      </c>
      <c r="H103" s="37">
        <f t="shared" si="39"/>
        <v>3955.5</v>
      </c>
      <c r="I103" s="37">
        <f t="shared" si="39"/>
        <v>3248.6000000000004</v>
      </c>
      <c r="J103" s="11"/>
    </row>
    <row r="104" spans="1:10" ht="47.25" outlineLevel="3" x14ac:dyDescent="0.25">
      <c r="A104" s="3" t="s">
        <v>9</v>
      </c>
      <c r="B104" s="4" t="s">
        <v>1</v>
      </c>
      <c r="C104" s="4" t="s">
        <v>20</v>
      </c>
      <c r="D104" s="4" t="s">
        <v>93</v>
      </c>
      <c r="E104" s="4" t="s">
        <v>10</v>
      </c>
      <c r="F104" s="4" t="s">
        <v>4</v>
      </c>
      <c r="G104" s="38">
        <f>G105+G113</f>
        <v>16409.21</v>
      </c>
      <c r="H104" s="38">
        <f t="shared" ref="H104:I104" si="40">H105+H113</f>
        <v>3955.5</v>
      </c>
      <c r="I104" s="38">
        <f t="shared" si="40"/>
        <v>3248.6000000000004</v>
      </c>
      <c r="J104" s="2"/>
    </row>
    <row r="105" spans="1:10" ht="63" outlineLevel="4" x14ac:dyDescent="0.25">
      <c r="A105" s="3" t="s">
        <v>11</v>
      </c>
      <c r="B105" s="4" t="s">
        <v>1</v>
      </c>
      <c r="C105" s="4" t="s">
        <v>20</v>
      </c>
      <c r="D105" s="4" t="s">
        <v>93</v>
      </c>
      <c r="E105" s="4" t="s">
        <v>12</v>
      </c>
      <c r="F105" s="4" t="s">
        <v>4</v>
      </c>
      <c r="G105" s="38">
        <f>G106</f>
        <v>13620.41</v>
      </c>
      <c r="H105" s="38">
        <f t="shared" ref="H105:I105" si="41">H106</f>
        <v>1166.7</v>
      </c>
      <c r="I105" s="38">
        <f t="shared" si="41"/>
        <v>459.8</v>
      </c>
      <c r="J105" s="2"/>
    </row>
    <row r="106" spans="1:10" ht="31.5" outlineLevel="5" x14ac:dyDescent="0.25">
      <c r="A106" s="3" t="s">
        <v>13</v>
      </c>
      <c r="B106" s="4" t="s">
        <v>1</v>
      </c>
      <c r="C106" s="4" t="s">
        <v>20</v>
      </c>
      <c r="D106" s="4" t="s">
        <v>93</v>
      </c>
      <c r="E106" s="4" t="s">
        <v>14</v>
      </c>
      <c r="F106" s="4" t="s">
        <v>4</v>
      </c>
      <c r="G106" s="38">
        <f>G107+G111+G109</f>
        <v>13620.41</v>
      </c>
      <c r="H106" s="38">
        <f t="shared" ref="H106:I106" si="42">H107+H111</f>
        <v>1166.7</v>
      </c>
      <c r="I106" s="38">
        <f t="shared" si="42"/>
        <v>459.8</v>
      </c>
      <c r="J106" s="2"/>
    </row>
    <row r="107" spans="1:10" ht="47.25" outlineLevel="6" x14ac:dyDescent="0.25">
      <c r="A107" s="3" t="s">
        <v>94</v>
      </c>
      <c r="B107" s="4" t="s">
        <v>1</v>
      </c>
      <c r="C107" s="4" t="s">
        <v>20</v>
      </c>
      <c r="D107" s="4" t="s">
        <v>93</v>
      </c>
      <c r="E107" s="4" t="s">
        <v>95</v>
      </c>
      <c r="F107" s="4" t="s">
        <v>4</v>
      </c>
      <c r="G107" s="38">
        <f>G108</f>
        <v>1015</v>
      </c>
      <c r="H107" s="38">
        <f t="shared" ref="H107:I107" si="43">H108</f>
        <v>1015</v>
      </c>
      <c r="I107" s="38">
        <f t="shared" si="43"/>
        <v>400</v>
      </c>
      <c r="J107" s="2"/>
    </row>
    <row r="108" spans="1:10" ht="47.25" outlineLevel="7" x14ac:dyDescent="0.25">
      <c r="A108" s="3" t="s">
        <v>27</v>
      </c>
      <c r="B108" s="4" t="s">
        <v>1</v>
      </c>
      <c r="C108" s="4" t="s">
        <v>20</v>
      </c>
      <c r="D108" s="4" t="s">
        <v>93</v>
      </c>
      <c r="E108" s="4" t="s">
        <v>95</v>
      </c>
      <c r="F108" s="4" t="s">
        <v>28</v>
      </c>
      <c r="G108" s="38">
        <v>1015</v>
      </c>
      <c r="H108" s="38">
        <v>1015</v>
      </c>
      <c r="I108" s="38">
        <v>400</v>
      </c>
      <c r="J108" s="2"/>
    </row>
    <row r="109" spans="1:10" ht="47.25" outlineLevel="7" x14ac:dyDescent="0.25">
      <c r="A109" s="31" t="s">
        <v>749</v>
      </c>
      <c r="B109" s="33" t="s">
        <v>1</v>
      </c>
      <c r="C109" s="4" t="s">
        <v>20</v>
      </c>
      <c r="D109" s="4" t="s">
        <v>93</v>
      </c>
      <c r="E109" s="4">
        <v>1010171990</v>
      </c>
      <c r="F109" s="4" t="s">
        <v>4</v>
      </c>
      <c r="G109" s="38">
        <f>G110</f>
        <v>12453.71</v>
      </c>
      <c r="H109" s="38">
        <f t="shared" ref="H109:I109" si="44">H110</f>
        <v>0</v>
      </c>
      <c r="I109" s="38">
        <f t="shared" si="44"/>
        <v>0</v>
      </c>
      <c r="J109" s="2"/>
    </row>
    <row r="110" spans="1:10" ht="49.5" customHeight="1" outlineLevel="7" x14ac:dyDescent="0.25">
      <c r="A110" s="3" t="s">
        <v>97</v>
      </c>
      <c r="B110" s="4" t="s">
        <v>1</v>
      </c>
      <c r="C110" s="4" t="s">
        <v>20</v>
      </c>
      <c r="D110" s="4" t="s">
        <v>93</v>
      </c>
      <c r="E110" s="4">
        <v>1010171990</v>
      </c>
      <c r="F110" s="4">
        <v>600</v>
      </c>
      <c r="G110" s="38">
        <v>12453.71</v>
      </c>
      <c r="H110" s="38">
        <v>0</v>
      </c>
      <c r="I110" s="38">
        <v>0</v>
      </c>
      <c r="J110" s="2"/>
    </row>
    <row r="111" spans="1:10" ht="47.25" outlineLevel="6" x14ac:dyDescent="0.25">
      <c r="A111" s="3" t="s">
        <v>94</v>
      </c>
      <c r="B111" s="4" t="s">
        <v>1</v>
      </c>
      <c r="C111" s="4" t="s">
        <v>20</v>
      </c>
      <c r="D111" s="4" t="s">
        <v>93</v>
      </c>
      <c r="E111" s="4" t="s">
        <v>96</v>
      </c>
      <c r="F111" s="4" t="s">
        <v>4</v>
      </c>
      <c r="G111" s="38">
        <f>G112</f>
        <v>151.69999999999999</v>
      </c>
      <c r="H111" s="38">
        <f t="shared" ref="H111:I111" si="45">H112</f>
        <v>151.69999999999999</v>
      </c>
      <c r="I111" s="38">
        <f t="shared" si="45"/>
        <v>59.8</v>
      </c>
      <c r="J111" s="2"/>
    </row>
    <row r="112" spans="1:10" ht="47.25" outlineLevel="7" x14ac:dyDescent="0.25">
      <c r="A112" s="3" t="s">
        <v>27</v>
      </c>
      <c r="B112" s="4" t="s">
        <v>1</v>
      </c>
      <c r="C112" s="4" t="s">
        <v>20</v>
      </c>
      <c r="D112" s="4" t="s">
        <v>93</v>
      </c>
      <c r="E112" s="4" t="s">
        <v>96</v>
      </c>
      <c r="F112" s="4" t="s">
        <v>28</v>
      </c>
      <c r="G112" s="38">
        <v>151.69999999999999</v>
      </c>
      <c r="H112" s="38">
        <v>151.69999999999999</v>
      </c>
      <c r="I112" s="38">
        <v>59.8</v>
      </c>
      <c r="J112" s="2"/>
    </row>
    <row r="113" spans="1:10" ht="78.75" outlineLevel="4" x14ac:dyDescent="0.25">
      <c r="A113" s="3" t="s">
        <v>51</v>
      </c>
      <c r="B113" s="4" t="s">
        <v>1</v>
      </c>
      <c r="C113" s="4" t="s">
        <v>20</v>
      </c>
      <c r="D113" s="4" t="s">
        <v>93</v>
      </c>
      <c r="E113" s="4" t="s">
        <v>52</v>
      </c>
      <c r="F113" s="4" t="s">
        <v>4</v>
      </c>
      <c r="G113" s="38">
        <f>G114</f>
        <v>2788.8</v>
      </c>
      <c r="H113" s="38">
        <f t="shared" ref="H113:I115" si="46">H114</f>
        <v>2788.8</v>
      </c>
      <c r="I113" s="38">
        <f t="shared" si="46"/>
        <v>2788.8</v>
      </c>
      <c r="J113" s="2"/>
    </row>
    <row r="114" spans="1:10" ht="47.25" outlineLevel="5" x14ac:dyDescent="0.25">
      <c r="A114" s="3" t="s">
        <v>67</v>
      </c>
      <c r="B114" s="4" t="s">
        <v>1</v>
      </c>
      <c r="C114" s="4" t="s">
        <v>20</v>
      </c>
      <c r="D114" s="4" t="s">
        <v>93</v>
      </c>
      <c r="E114" s="4" t="s">
        <v>68</v>
      </c>
      <c r="F114" s="4" t="s">
        <v>4</v>
      </c>
      <c r="G114" s="38">
        <f>G115</f>
        <v>2788.8</v>
      </c>
      <c r="H114" s="38">
        <f t="shared" si="46"/>
        <v>2788.8</v>
      </c>
      <c r="I114" s="38">
        <f t="shared" si="46"/>
        <v>2788.8</v>
      </c>
      <c r="J114" s="2"/>
    </row>
    <row r="115" spans="1:10" ht="47.25" outlineLevel="6" x14ac:dyDescent="0.25">
      <c r="A115" s="3" t="s">
        <v>69</v>
      </c>
      <c r="B115" s="4" t="s">
        <v>1</v>
      </c>
      <c r="C115" s="4" t="s">
        <v>20</v>
      </c>
      <c r="D115" s="4" t="s">
        <v>93</v>
      </c>
      <c r="E115" s="4" t="s">
        <v>70</v>
      </c>
      <c r="F115" s="4" t="s">
        <v>4</v>
      </c>
      <c r="G115" s="38">
        <f>G116</f>
        <v>2788.8</v>
      </c>
      <c r="H115" s="38">
        <f t="shared" si="46"/>
        <v>2788.8</v>
      </c>
      <c r="I115" s="38">
        <f t="shared" si="46"/>
        <v>2788.8</v>
      </c>
      <c r="J115" s="2"/>
    </row>
    <row r="116" spans="1:10" ht="63" outlineLevel="7" x14ac:dyDescent="0.25">
      <c r="A116" s="3" t="s">
        <v>97</v>
      </c>
      <c r="B116" s="4" t="s">
        <v>1</v>
      </c>
      <c r="C116" s="4" t="s">
        <v>20</v>
      </c>
      <c r="D116" s="4" t="s">
        <v>93</v>
      </c>
      <c r="E116" s="4" t="s">
        <v>70</v>
      </c>
      <c r="F116" s="4" t="s">
        <v>98</v>
      </c>
      <c r="G116" s="38">
        <v>2788.8</v>
      </c>
      <c r="H116" s="38">
        <v>2788.8</v>
      </c>
      <c r="I116" s="38">
        <v>2788.8</v>
      </c>
      <c r="J116" s="2"/>
    </row>
    <row r="117" spans="1:10" ht="31.5" outlineLevel="7" x14ac:dyDescent="0.25">
      <c r="A117" s="13" t="s">
        <v>203</v>
      </c>
      <c r="B117" s="14">
        <v>703</v>
      </c>
      <c r="C117" s="14" t="s">
        <v>44</v>
      </c>
      <c r="D117" s="14" t="s">
        <v>2</v>
      </c>
      <c r="E117" s="14" t="s">
        <v>3</v>
      </c>
      <c r="F117" s="14" t="s">
        <v>4</v>
      </c>
      <c r="G117" s="38">
        <f t="shared" ref="G117:G122" si="47">G118</f>
        <v>24.3</v>
      </c>
      <c r="H117" s="38">
        <f t="shared" ref="H117:I122" si="48">H118</f>
        <v>0</v>
      </c>
      <c r="I117" s="38">
        <f t="shared" si="48"/>
        <v>0</v>
      </c>
      <c r="J117" s="2"/>
    </row>
    <row r="118" spans="1:10" ht="31.5" outlineLevel="7" x14ac:dyDescent="0.25">
      <c r="A118" s="15" t="s">
        <v>241</v>
      </c>
      <c r="B118" s="16">
        <v>703</v>
      </c>
      <c r="C118" s="16" t="s">
        <v>44</v>
      </c>
      <c r="D118" s="16" t="s">
        <v>44</v>
      </c>
      <c r="E118" s="16" t="s">
        <v>3</v>
      </c>
      <c r="F118" s="16" t="s">
        <v>4</v>
      </c>
      <c r="G118" s="38">
        <f t="shared" si="47"/>
        <v>24.3</v>
      </c>
      <c r="H118" s="38">
        <f t="shared" si="48"/>
        <v>0</v>
      </c>
      <c r="I118" s="38">
        <f t="shared" si="48"/>
        <v>0</v>
      </c>
      <c r="J118" s="2"/>
    </row>
    <row r="119" spans="1:10" ht="47.25" outlineLevel="7" x14ac:dyDescent="0.25">
      <c r="A119" s="3" t="s">
        <v>9</v>
      </c>
      <c r="B119" s="4" t="s">
        <v>1</v>
      </c>
      <c r="C119" s="22" t="s">
        <v>44</v>
      </c>
      <c r="D119" s="22" t="s">
        <v>44</v>
      </c>
      <c r="E119" s="4" t="s">
        <v>10</v>
      </c>
      <c r="F119" s="4" t="s">
        <v>4</v>
      </c>
      <c r="G119" s="38">
        <f t="shared" si="47"/>
        <v>24.3</v>
      </c>
      <c r="H119" s="38">
        <f t="shared" si="48"/>
        <v>0</v>
      </c>
      <c r="I119" s="38">
        <f t="shared" si="48"/>
        <v>0</v>
      </c>
      <c r="J119" s="2"/>
    </row>
    <row r="120" spans="1:10" ht="78.75" outlineLevel="7" x14ac:dyDescent="0.25">
      <c r="A120" s="3" t="s">
        <v>51</v>
      </c>
      <c r="B120" s="4" t="s">
        <v>1</v>
      </c>
      <c r="C120" s="22" t="s">
        <v>44</v>
      </c>
      <c r="D120" s="22" t="s">
        <v>44</v>
      </c>
      <c r="E120" s="4" t="s">
        <v>52</v>
      </c>
      <c r="F120" s="4" t="s">
        <v>4</v>
      </c>
      <c r="G120" s="38">
        <f t="shared" si="47"/>
        <v>24.3</v>
      </c>
      <c r="H120" s="38">
        <f t="shared" si="48"/>
        <v>0</v>
      </c>
      <c r="I120" s="38">
        <f t="shared" si="48"/>
        <v>0</v>
      </c>
      <c r="J120" s="2"/>
    </row>
    <row r="121" spans="1:10" ht="47.25" outlineLevel="7" x14ac:dyDescent="0.25">
      <c r="A121" s="3" t="s">
        <v>67</v>
      </c>
      <c r="B121" s="4">
        <v>703</v>
      </c>
      <c r="C121" s="22" t="s">
        <v>44</v>
      </c>
      <c r="D121" s="22" t="s">
        <v>44</v>
      </c>
      <c r="E121" s="4" t="s">
        <v>68</v>
      </c>
      <c r="F121" s="4" t="s">
        <v>4</v>
      </c>
      <c r="G121" s="38">
        <f t="shared" si="47"/>
        <v>24.3</v>
      </c>
      <c r="H121" s="38">
        <f t="shared" si="48"/>
        <v>0</v>
      </c>
      <c r="I121" s="38">
        <f t="shared" si="48"/>
        <v>0</v>
      </c>
      <c r="J121" s="2"/>
    </row>
    <row r="122" spans="1:10" outlineLevel="7" x14ac:dyDescent="0.25">
      <c r="A122" s="3" t="s">
        <v>685</v>
      </c>
      <c r="B122" s="4">
        <v>703</v>
      </c>
      <c r="C122" s="22" t="s">
        <v>44</v>
      </c>
      <c r="D122" s="22" t="s">
        <v>44</v>
      </c>
      <c r="E122" s="4">
        <v>1020310040</v>
      </c>
      <c r="F122" s="4" t="s">
        <v>4</v>
      </c>
      <c r="G122" s="38">
        <f t="shared" si="47"/>
        <v>24.3</v>
      </c>
      <c r="H122" s="38">
        <f t="shared" si="48"/>
        <v>0</v>
      </c>
      <c r="I122" s="38">
        <f t="shared" si="48"/>
        <v>0</v>
      </c>
      <c r="J122" s="2"/>
    </row>
    <row r="123" spans="1:10" outlineLevel="7" x14ac:dyDescent="0.25">
      <c r="A123" s="3" t="s">
        <v>57</v>
      </c>
      <c r="B123" s="4">
        <v>703</v>
      </c>
      <c r="C123" s="22" t="s">
        <v>44</v>
      </c>
      <c r="D123" s="22" t="s">
        <v>44</v>
      </c>
      <c r="E123" s="4">
        <v>1020310040</v>
      </c>
      <c r="F123" s="4">
        <v>800</v>
      </c>
      <c r="G123" s="38">
        <v>24.3</v>
      </c>
      <c r="H123" s="38"/>
      <c r="I123" s="38"/>
      <c r="J123" s="2"/>
    </row>
    <row r="124" spans="1:10" s="10" customFormat="1" outlineLevel="1" x14ac:dyDescent="0.25">
      <c r="A124" s="13" t="s">
        <v>99</v>
      </c>
      <c r="B124" s="14" t="s">
        <v>1</v>
      </c>
      <c r="C124" s="14" t="s">
        <v>100</v>
      </c>
      <c r="D124" s="14" t="s">
        <v>2</v>
      </c>
      <c r="E124" s="14" t="s">
        <v>3</v>
      </c>
      <c r="F124" s="14" t="s">
        <v>4</v>
      </c>
      <c r="G124" s="36">
        <f>G125+G131</f>
        <v>6227.7</v>
      </c>
      <c r="H124" s="36">
        <f t="shared" ref="H124:I124" si="49">H125+H131</f>
        <v>6227.7</v>
      </c>
      <c r="I124" s="36">
        <f t="shared" si="49"/>
        <v>6227.7</v>
      </c>
      <c r="J124" s="9"/>
    </row>
    <row r="125" spans="1:10" s="12" customFormat="1" outlineLevel="2" x14ac:dyDescent="0.25">
      <c r="A125" s="15" t="s">
        <v>101</v>
      </c>
      <c r="B125" s="16" t="s">
        <v>1</v>
      </c>
      <c r="C125" s="16" t="s">
        <v>100</v>
      </c>
      <c r="D125" s="16" t="s">
        <v>6</v>
      </c>
      <c r="E125" s="16" t="s">
        <v>3</v>
      </c>
      <c r="F125" s="16" t="s">
        <v>4</v>
      </c>
      <c r="G125" s="37">
        <f>G126</f>
        <v>5620.7</v>
      </c>
      <c r="H125" s="37">
        <f t="shared" ref="H125:I127" si="50">H126</f>
        <v>5620.7</v>
      </c>
      <c r="I125" s="37">
        <f t="shared" si="50"/>
        <v>5620.7</v>
      </c>
      <c r="J125" s="11"/>
    </row>
    <row r="126" spans="1:10" ht="47.25" outlineLevel="3" x14ac:dyDescent="0.25">
      <c r="A126" s="3" t="s">
        <v>31</v>
      </c>
      <c r="B126" s="4" t="s">
        <v>1</v>
      </c>
      <c r="C126" s="4" t="s">
        <v>100</v>
      </c>
      <c r="D126" s="4" t="s">
        <v>6</v>
      </c>
      <c r="E126" s="4" t="s">
        <v>32</v>
      </c>
      <c r="F126" s="4" t="s">
        <v>4</v>
      </c>
      <c r="G126" s="38">
        <f>G127</f>
        <v>5620.7</v>
      </c>
      <c r="H126" s="38">
        <f t="shared" si="50"/>
        <v>5620.7</v>
      </c>
      <c r="I126" s="38">
        <f t="shared" si="50"/>
        <v>5620.7</v>
      </c>
      <c r="J126" s="2"/>
    </row>
    <row r="127" spans="1:10" ht="31.5" outlineLevel="5" x14ac:dyDescent="0.25">
      <c r="A127" s="3" t="s">
        <v>37</v>
      </c>
      <c r="B127" s="4" t="s">
        <v>1</v>
      </c>
      <c r="C127" s="4" t="s">
        <v>100</v>
      </c>
      <c r="D127" s="4" t="s">
        <v>6</v>
      </c>
      <c r="E127" s="4" t="s">
        <v>38</v>
      </c>
      <c r="F127" s="4" t="s">
        <v>4</v>
      </c>
      <c r="G127" s="38">
        <f>G128</f>
        <v>5620.7</v>
      </c>
      <c r="H127" s="38">
        <f t="shared" si="50"/>
        <v>5620.7</v>
      </c>
      <c r="I127" s="38">
        <f t="shared" si="50"/>
        <v>5620.7</v>
      </c>
      <c r="J127" s="2"/>
    </row>
    <row r="128" spans="1:10" ht="47.25" outlineLevel="6" x14ac:dyDescent="0.25">
      <c r="A128" s="3" t="s">
        <v>102</v>
      </c>
      <c r="B128" s="4" t="s">
        <v>1</v>
      </c>
      <c r="C128" s="4" t="s">
        <v>100</v>
      </c>
      <c r="D128" s="4" t="s">
        <v>6</v>
      </c>
      <c r="E128" s="4" t="s">
        <v>103</v>
      </c>
      <c r="F128" s="4" t="s">
        <v>4</v>
      </c>
      <c r="G128" s="38">
        <f>G129+G130</f>
        <v>5620.7</v>
      </c>
      <c r="H128" s="38">
        <f t="shared" ref="H128:I128" si="51">H129+H130</f>
        <v>5620.7</v>
      </c>
      <c r="I128" s="38">
        <f t="shared" si="51"/>
        <v>5620.7</v>
      </c>
      <c r="J128" s="2"/>
    </row>
    <row r="129" spans="1:10" ht="47.25" outlineLevel="7" x14ac:dyDescent="0.25">
      <c r="A129" s="3" t="s">
        <v>27</v>
      </c>
      <c r="B129" s="4" t="s">
        <v>1</v>
      </c>
      <c r="C129" s="4" t="s">
        <v>100</v>
      </c>
      <c r="D129" s="4" t="s">
        <v>6</v>
      </c>
      <c r="E129" s="4" t="s">
        <v>103</v>
      </c>
      <c r="F129" s="4" t="s">
        <v>28</v>
      </c>
      <c r="G129" s="38">
        <v>50</v>
      </c>
      <c r="H129" s="38">
        <v>50</v>
      </c>
      <c r="I129" s="38">
        <v>50</v>
      </c>
      <c r="J129" s="2"/>
    </row>
    <row r="130" spans="1:10" ht="31.5" outlineLevel="7" x14ac:dyDescent="0.25">
      <c r="A130" s="3" t="s">
        <v>41</v>
      </c>
      <c r="B130" s="4" t="s">
        <v>1</v>
      </c>
      <c r="C130" s="4" t="s">
        <v>100</v>
      </c>
      <c r="D130" s="4" t="s">
        <v>6</v>
      </c>
      <c r="E130" s="4" t="s">
        <v>103</v>
      </c>
      <c r="F130" s="4" t="s">
        <v>42</v>
      </c>
      <c r="G130" s="38">
        <v>5570.7</v>
      </c>
      <c r="H130" s="38">
        <v>5570.7</v>
      </c>
      <c r="I130" s="38">
        <v>5570.7</v>
      </c>
      <c r="J130" s="2"/>
    </row>
    <row r="131" spans="1:10" s="12" customFormat="1" outlineLevel="2" x14ac:dyDescent="0.25">
      <c r="A131" s="15" t="s">
        <v>104</v>
      </c>
      <c r="B131" s="16" t="s">
        <v>1</v>
      </c>
      <c r="C131" s="16" t="s">
        <v>100</v>
      </c>
      <c r="D131" s="16" t="s">
        <v>84</v>
      </c>
      <c r="E131" s="16" t="s">
        <v>3</v>
      </c>
      <c r="F131" s="16" t="s">
        <v>4</v>
      </c>
      <c r="G131" s="37">
        <f>G132</f>
        <v>607</v>
      </c>
      <c r="H131" s="37">
        <f t="shared" ref="H131:I132" si="52">H132</f>
        <v>607</v>
      </c>
      <c r="I131" s="37">
        <f t="shared" si="52"/>
        <v>607</v>
      </c>
      <c r="J131" s="11"/>
    </row>
    <row r="132" spans="1:10" ht="78.75" outlineLevel="3" x14ac:dyDescent="0.25">
      <c r="A132" s="3" t="s">
        <v>73</v>
      </c>
      <c r="B132" s="4" t="s">
        <v>1</v>
      </c>
      <c r="C132" s="4" t="s">
        <v>100</v>
      </c>
      <c r="D132" s="4" t="s">
        <v>84</v>
      </c>
      <c r="E132" s="4" t="s">
        <v>74</v>
      </c>
      <c r="F132" s="4" t="s">
        <v>4</v>
      </c>
      <c r="G132" s="38">
        <f>G133</f>
        <v>607</v>
      </c>
      <c r="H132" s="38">
        <f t="shared" si="52"/>
        <v>607</v>
      </c>
      <c r="I132" s="38">
        <f t="shared" si="52"/>
        <v>607</v>
      </c>
      <c r="J132" s="2"/>
    </row>
    <row r="133" spans="1:10" ht="47.25" outlineLevel="5" x14ac:dyDescent="0.25">
      <c r="A133" s="3" t="s">
        <v>105</v>
      </c>
      <c r="B133" s="4" t="s">
        <v>1</v>
      </c>
      <c r="C133" s="4" t="s">
        <v>100</v>
      </c>
      <c r="D133" s="4" t="s">
        <v>84</v>
      </c>
      <c r="E133" s="4" t="s">
        <v>106</v>
      </c>
      <c r="F133" s="4" t="s">
        <v>4</v>
      </c>
      <c r="G133" s="38">
        <f>G134+G137+G140+G143+G145</f>
        <v>607</v>
      </c>
      <c r="H133" s="38">
        <f t="shared" ref="H133:I133" si="53">H134+H137+H140+H143+H145</f>
        <v>607</v>
      </c>
      <c r="I133" s="38">
        <f t="shared" si="53"/>
        <v>607</v>
      </c>
      <c r="J133" s="2"/>
    </row>
    <row r="134" spans="1:10" ht="31.5" outlineLevel="6" x14ac:dyDescent="0.25">
      <c r="A134" s="3" t="s">
        <v>107</v>
      </c>
      <c r="B134" s="4" t="s">
        <v>1</v>
      </c>
      <c r="C134" s="4" t="s">
        <v>100</v>
      </c>
      <c r="D134" s="4" t="s">
        <v>84</v>
      </c>
      <c r="E134" s="4" t="s">
        <v>108</v>
      </c>
      <c r="F134" s="4" t="s">
        <v>4</v>
      </c>
      <c r="G134" s="38">
        <f>G135+G136</f>
        <v>177.3</v>
      </c>
      <c r="H134" s="38">
        <f t="shared" ref="H134:I134" si="54">H135+H136</f>
        <v>177.3</v>
      </c>
      <c r="I134" s="38">
        <f t="shared" si="54"/>
        <v>177.3</v>
      </c>
      <c r="J134" s="2"/>
    </row>
    <row r="135" spans="1:10" ht="47.25" outlineLevel="7" x14ac:dyDescent="0.25">
      <c r="A135" s="3" t="s">
        <v>27</v>
      </c>
      <c r="B135" s="4" t="s">
        <v>1</v>
      </c>
      <c r="C135" s="4" t="s">
        <v>100</v>
      </c>
      <c r="D135" s="4" t="s">
        <v>84</v>
      </c>
      <c r="E135" s="4" t="s">
        <v>108</v>
      </c>
      <c r="F135" s="4" t="s">
        <v>28</v>
      </c>
      <c r="G135" s="38">
        <v>1.8</v>
      </c>
      <c r="H135" s="38">
        <v>1.8</v>
      </c>
      <c r="I135" s="38">
        <v>1.8</v>
      </c>
      <c r="J135" s="2"/>
    </row>
    <row r="136" spans="1:10" ht="31.5" outlineLevel="7" x14ac:dyDescent="0.25">
      <c r="A136" s="3" t="s">
        <v>41</v>
      </c>
      <c r="B136" s="4" t="s">
        <v>1</v>
      </c>
      <c r="C136" s="4" t="s">
        <v>100</v>
      </c>
      <c r="D136" s="4" t="s">
        <v>84</v>
      </c>
      <c r="E136" s="4" t="s">
        <v>108</v>
      </c>
      <c r="F136" s="4" t="s">
        <v>42</v>
      </c>
      <c r="G136" s="38">
        <v>175.5</v>
      </c>
      <c r="H136" s="38">
        <v>175.5</v>
      </c>
      <c r="I136" s="38">
        <v>175.5</v>
      </c>
      <c r="J136" s="2"/>
    </row>
    <row r="137" spans="1:10" ht="31.5" outlineLevel="6" x14ac:dyDescent="0.25">
      <c r="A137" s="3" t="s">
        <v>109</v>
      </c>
      <c r="B137" s="4" t="s">
        <v>1</v>
      </c>
      <c r="C137" s="4" t="s">
        <v>100</v>
      </c>
      <c r="D137" s="4" t="s">
        <v>84</v>
      </c>
      <c r="E137" s="4" t="s">
        <v>110</v>
      </c>
      <c r="F137" s="4" t="s">
        <v>4</v>
      </c>
      <c r="G137" s="38">
        <f>G138+G139</f>
        <v>157.6</v>
      </c>
      <c r="H137" s="38">
        <f t="shared" ref="H137:I137" si="55">H138+H139</f>
        <v>212.1</v>
      </c>
      <c r="I137" s="38">
        <f t="shared" si="55"/>
        <v>212.1</v>
      </c>
      <c r="J137" s="2"/>
    </row>
    <row r="138" spans="1:10" ht="47.25" outlineLevel="7" x14ac:dyDescent="0.25">
      <c r="A138" s="3" t="s">
        <v>27</v>
      </c>
      <c r="B138" s="4" t="s">
        <v>1</v>
      </c>
      <c r="C138" s="4" t="s">
        <v>100</v>
      </c>
      <c r="D138" s="4" t="s">
        <v>84</v>
      </c>
      <c r="E138" s="4" t="s">
        <v>110</v>
      </c>
      <c r="F138" s="4" t="s">
        <v>28</v>
      </c>
      <c r="G138" s="38">
        <f>2.1-0.5</f>
        <v>1.6</v>
      </c>
      <c r="H138" s="38">
        <v>2.1</v>
      </c>
      <c r="I138" s="38">
        <v>2.1</v>
      </c>
      <c r="J138" s="2"/>
    </row>
    <row r="139" spans="1:10" ht="31.5" outlineLevel="7" x14ac:dyDescent="0.25">
      <c r="A139" s="3" t="s">
        <v>41</v>
      </c>
      <c r="B139" s="4" t="s">
        <v>1</v>
      </c>
      <c r="C139" s="4" t="s">
        <v>100</v>
      </c>
      <c r="D139" s="4" t="s">
        <v>84</v>
      </c>
      <c r="E139" s="4" t="s">
        <v>110</v>
      </c>
      <c r="F139" s="4" t="s">
        <v>42</v>
      </c>
      <c r="G139" s="38">
        <f>210-54</f>
        <v>156</v>
      </c>
      <c r="H139" s="38">
        <v>210</v>
      </c>
      <c r="I139" s="38">
        <v>210</v>
      </c>
      <c r="J139" s="2"/>
    </row>
    <row r="140" spans="1:10" ht="31.5" outlineLevel="6" x14ac:dyDescent="0.25">
      <c r="A140" s="3" t="s">
        <v>111</v>
      </c>
      <c r="B140" s="4" t="s">
        <v>1</v>
      </c>
      <c r="C140" s="4" t="s">
        <v>100</v>
      </c>
      <c r="D140" s="4" t="s">
        <v>84</v>
      </c>
      <c r="E140" s="4" t="s">
        <v>112</v>
      </c>
      <c r="F140" s="4" t="s">
        <v>4</v>
      </c>
      <c r="G140" s="38">
        <f>G141+G142</f>
        <v>212.1</v>
      </c>
      <c r="H140" s="38">
        <f t="shared" ref="H140:I140" si="56">H141+H142</f>
        <v>157.6</v>
      </c>
      <c r="I140" s="38">
        <f t="shared" si="56"/>
        <v>157.6</v>
      </c>
      <c r="J140" s="2"/>
    </row>
    <row r="141" spans="1:10" ht="47.25" outlineLevel="7" x14ac:dyDescent="0.25">
      <c r="A141" s="3" t="s">
        <v>27</v>
      </c>
      <c r="B141" s="4" t="s">
        <v>1</v>
      </c>
      <c r="C141" s="4" t="s">
        <v>100</v>
      </c>
      <c r="D141" s="4" t="s">
        <v>84</v>
      </c>
      <c r="E141" s="4" t="s">
        <v>112</v>
      </c>
      <c r="F141" s="4" t="s">
        <v>28</v>
      </c>
      <c r="G141" s="38">
        <f>1.6+0.5</f>
        <v>2.1</v>
      </c>
      <c r="H141" s="38">
        <v>1.6</v>
      </c>
      <c r="I141" s="38">
        <v>1.6</v>
      </c>
      <c r="J141" s="2"/>
    </row>
    <row r="142" spans="1:10" ht="31.5" outlineLevel="7" x14ac:dyDescent="0.25">
      <c r="A142" s="3" t="s">
        <v>41</v>
      </c>
      <c r="B142" s="4" t="s">
        <v>1</v>
      </c>
      <c r="C142" s="4" t="s">
        <v>100</v>
      </c>
      <c r="D142" s="4" t="s">
        <v>84</v>
      </c>
      <c r="E142" s="4" t="s">
        <v>112</v>
      </c>
      <c r="F142" s="4" t="s">
        <v>42</v>
      </c>
      <c r="G142" s="38">
        <f>156+54</f>
        <v>210</v>
      </c>
      <c r="H142" s="38">
        <v>156</v>
      </c>
      <c r="I142" s="38">
        <v>156</v>
      </c>
      <c r="J142" s="2"/>
    </row>
    <row r="143" spans="1:10" ht="31.5" outlineLevel="6" x14ac:dyDescent="0.25">
      <c r="A143" s="3" t="s">
        <v>113</v>
      </c>
      <c r="B143" s="4" t="s">
        <v>1</v>
      </c>
      <c r="C143" s="4" t="s">
        <v>100</v>
      </c>
      <c r="D143" s="4" t="s">
        <v>84</v>
      </c>
      <c r="E143" s="4" t="s">
        <v>114</v>
      </c>
      <c r="F143" s="4" t="s">
        <v>4</v>
      </c>
      <c r="G143" s="38">
        <f>G144</f>
        <v>56</v>
      </c>
      <c r="H143" s="38">
        <f t="shared" ref="H143:I143" si="57">H144</f>
        <v>56</v>
      </c>
      <c r="I143" s="38">
        <f t="shared" si="57"/>
        <v>56</v>
      </c>
      <c r="J143" s="2"/>
    </row>
    <row r="144" spans="1:10" ht="31.5" outlineLevel="7" x14ac:dyDescent="0.25">
      <c r="A144" s="3" t="s">
        <v>41</v>
      </c>
      <c r="B144" s="4" t="s">
        <v>1</v>
      </c>
      <c r="C144" s="4" t="s">
        <v>100</v>
      </c>
      <c r="D144" s="4" t="s">
        <v>84</v>
      </c>
      <c r="E144" s="4" t="s">
        <v>114</v>
      </c>
      <c r="F144" s="4" t="s">
        <v>42</v>
      </c>
      <c r="G144" s="38">
        <v>56</v>
      </c>
      <c r="H144" s="38">
        <v>56</v>
      </c>
      <c r="I144" s="38">
        <v>56</v>
      </c>
      <c r="J144" s="2"/>
    </row>
    <row r="145" spans="1:10" ht="31.5" outlineLevel="6" x14ac:dyDescent="0.25">
      <c r="A145" s="3" t="s">
        <v>115</v>
      </c>
      <c r="B145" s="4" t="s">
        <v>1</v>
      </c>
      <c r="C145" s="4" t="s">
        <v>100</v>
      </c>
      <c r="D145" s="4" t="s">
        <v>84</v>
      </c>
      <c r="E145" s="4" t="s">
        <v>116</v>
      </c>
      <c r="F145" s="4" t="s">
        <v>4</v>
      </c>
      <c r="G145" s="38">
        <f>G146</f>
        <v>4</v>
      </c>
      <c r="H145" s="38">
        <f t="shared" ref="H145:I145" si="58">H146</f>
        <v>4</v>
      </c>
      <c r="I145" s="38">
        <f t="shared" si="58"/>
        <v>4</v>
      </c>
      <c r="J145" s="2"/>
    </row>
    <row r="146" spans="1:10" ht="31.5" outlineLevel="7" x14ac:dyDescent="0.25">
      <c r="A146" s="3" t="s">
        <v>41</v>
      </c>
      <c r="B146" s="4" t="s">
        <v>1</v>
      </c>
      <c r="C146" s="4" t="s">
        <v>100</v>
      </c>
      <c r="D146" s="4" t="s">
        <v>84</v>
      </c>
      <c r="E146" s="4" t="s">
        <v>116</v>
      </c>
      <c r="F146" s="4" t="s">
        <v>42</v>
      </c>
      <c r="G146" s="38">
        <v>4</v>
      </c>
      <c r="H146" s="38">
        <v>4</v>
      </c>
      <c r="I146" s="38">
        <v>4</v>
      </c>
      <c r="J146" s="2"/>
    </row>
    <row r="147" spans="1:10" s="10" customFormat="1" ht="31.5" outlineLevel="1" x14ac:dyDescent="0.25">
      <c r="A147" s="13" t="s">
        <v>117</v>
      </c>
      <c r="B147" s="14" t="s">
        <v>1</v>
      </c>
      <c r="C147" s="14" t="s">
        <v>93</v>
      </c>
      <c r="D147" s="14" t="s">
        <v>2</v>
      </c>
      <c r="E147" s="14" t="s">
        <v>3</v>
      </c>
      <c r="F147" s="14" t="s">
        <v>4</v>
      </c>
      <c r="G147" s="36">
        <f>G148+G154</f>
        <v>7635</v>
      </c>
      <c r="H147" s="36">
        <f t="shared" ref="H147:I147" si="59">H148+H154</f>
        <v>7635</v>
      </c>
      <c r="I147" s="36">
        <f t="shared" si="59"/>
        <v>7635</v>
      </c>
      <c r="J147" s="9"/>
    </row>
    <row r="148" spans="1:10" s="12" customFormat="1" outlineLevel="2" x14ac:dyDescent="0.25">
      <c r="A148" s="15" t="s">
        <v>118</v>
      </c>
      <c r="B148" s="16" t="s">
        <v>1</v>
      </c>
      <c r="C148" s="16" t="s">
        <v>93</v>
      </c>
      <c r="D148" s="16" t="s">
        <v>6</v>
      </c>
      <c r="E148" s="16" t="s">
        <v>3</v>
      </c>
      <c r="F148" s="16" t="s">
        <v>4</v>
      </c>
      <c r="G148" s="37">
        <f>G149</f>
        <v>4086</v>
      </c>
      <c r="H148" s="37">
        <f t="shared" ref="H148:I152" si="60">H149</f>
        <v>4086</v>
      </c>
      <c r="I148" s="37">
        <f t="shared" si="60"/>
        <v>4086</v>
      </c>
      <c r="J148" s="11"/>
    </row>
    <row r="149" spans="1:10" ht="47.25" outlineLevel="3" x14ac:dyDescent="0.25">
      <c r="A149" s="3" t="s">
        <v>9</v>
      </c>
      <c r="B149" s="4" t="s">
        <v>1</v>
      </c>
      <c r="C149" s="4" t="s">
        <v>93</v>
      </c>
      <c r="D149" s="4" t="s">
        <v>6</v>
      </c>
      <c r="E149" s="4" t="s">
        <v>10</v>
      </c>
      <c r="F149" s="4" t="s">
        <v>4</v>
      </c>
      <c r="G149" s="38">
        <f>G150</f>
        <v>4086</v>
      </c>
      <c r="H149" s="38">
        <f t="shared" si="60"/>
        <v>4086</v>
      </c>
      <c r="I149" s="38">
        <f t="shared" si="60"/>
        <v>4086</v>
      </c>
      <c r="J149" s="2"/>
    </row>
    <row r="150" spans="1:10" ht="47.25" outlineLevel="4" x14ac:dyDescent="0.25">
      <c r="A150" s="3" t="s">
        <v>119</v>
      </c>
      <c r="B150" s="4" t="s">
        <v>1</v>
      </c>
      <c r="C150" s="4" t="s">
        <v>93</v>
      </c>
      <c r="D150" s="4" t="s">
        <v>6</v>
      </c>
      <c r="E150" s="4" t="s">
        <v>120</v>
      </c>
      <c r="F150" s="4" t="s">
        <v>4</v>
      </c>
      <c r="G150" s="38">
        <f>G151</f>
        <v>4086</v>
      </c>
      <c r="H150" s="38">
        <f t="shared" si="60"/>
        <v>4086</v>
      </c>
      <c r="I150" s="38">
        <f t="shared" si="60"/>
        <v>4086</v>
      </c>
      <c r="J150" s="2"/>
    </row>
    <row r="151" spans="1:10" ht="63" outlineLevel="5" x14ac:dyDescent="0.25">
      <c r="A151" s="3" t="s">
        <v>121</v>
      </c>
      <c r="B151" s="4" t="s">
        <v>1</v>
      </c>
      <c r="C151" s="4" t="s">
        <v>93</v>
      </c>
      <c r="D151" s="4" t="s">
        <v>6</v>
      </c>
      <c r="E151" s="4" t="s">
        <v>122</v>
      </c>
      <c r="F151" s="4" t="s">
        <v>4</v>
      </c>
      <c r="G151" s="38">
        <f>G152</f>
        <v>4086</v>
      </c>
      <c r="H151" s="38">
        <f t="shared" si="60"/>
        <v>4086</v>
      </c>
      <c r="I151" s="38">
        <f t="shared" si="60"/>
        <v>4086</v>
      </c>
      <c r="J151" s="2"/>
    </row>
    <row r="152" spans="1:10" ht="63" outlineLevel="6" x14ac:dyDescent="0.25">
      <c r="A152" s="3" t="s">
        <v>123</v>
      </c>
      <c r="B152" s="4" t="s">
        <v>1</v>
      </c>
      <c r="C152" s="4" t="s">
        <v>93</v>
      </c>
      <c r="D152" s="4" t="s">
        <v>6</v>
      </c>
      <c r="E152" s="4" t="s">
        <v>124</v>
      </c>
      <c r="F152" s="4" t="s">
        <v>4</v>
      </c>
      <c r="G152" s="38">
        <f>G153</f>
        <v>4086</v>
      </c>
      <c r="H152" s="38">
        <f t="shared" si="60"/>
        <v>4086</v>
      </c>
      <c r="I152" s="38">
        <f t="shared" si="60"/>
        <v>4086</v>
      </c>
      <c r="J152" s="2"/>
    </row>
    <row r="153" spans="1:10" ht="63" outlineLevel="7" x14ac:dyDescent="0.25">
      <c r="A153" s="3" t="s">
        <v>97</v>
      </c>
      <c r="B153" s="4" t="s">
        <v>1</v>
      </c>
      <c r="C153" s="4" t="s">
        <v>93</v>
      </c>
      <c r="D153" s="4" t="s">
        <v>6</v>
      </c>
      <c r="E153" s="4" t="s">
        <v>124</v>
      </c>
      <c r="F153" s="4" t="s">
        <v>98</v>
      </c>
      <c r="G153" s="38">
        <v>4086</v>
      </c>
      <c r="H153" s="38">
        <v>4086</v>
      </c>
      <c r="I153" s="38">
        <v>4086</v>
      </c>
      <c r="J153" s="2"/>
    </row>
    <row r="154" spans="1:10" s="12" customFormat="1" outlineLevel="2" x14ac:dyDescent="0.25">
      <c r="A154" s="15" t="s">
        <v>125</v>
      </c>
      <c r="B154" s="16" t="s">
        <v>1</v>
      </c>
      <c r="C154" s="16" t="s">
        <v>93</v>
      </c>
      <c r="D154" s="16" t="s">
        <v>8</v>
      </c>
      <c r="E154" s="16" t="s">
        <v>3</v>
      </c>
      <c r="F154" s="16" t="s">
        <v>4</v>
      </c>
      <c r="G154" s="37">
        <f>G155</f>
        <v>3549</v>
      </c>
      <c r="H154" s="37">
        <f t="shared" ref="H154:I158" si="61">H155</f>
        <v>3549</v>
      </c>
      <c r="I154" s="37">
        <f t="shared" si="61"/>
        <v>3549</v>
      </c>
      <c r="J154" s="11"/>
    </row>
    <row r="155" spans="1:10" ht="47.25" outlineLevel="3" x14ac:dyDescent="0.25">
      <c r="A155" s="3" t="s">
        <v>9</v>
      </c>
      <c r="B155" s="4" t="s">
        <v>1</v>
      </c>
      <c r="C155" s="4" t="s">
        <v>93</v>
      </c>
      <c r="D155" s="4" t="s">
        <v>8</v>
      </c>
      <c r="E155" s="4" t="s">
        <v>10</v>
      </c>
      <c r="F155" s="4" t="s">
        <v>4</v>
      </c>
      <c r="G155" s="38">
        <f>G156</f>
        <v>3549</v>
      </c>
      <c r="H155" s="38">
        <f t="shared" si="61"/>
        <v>3549</v>
      </c>
      <c r="I155" s="38">
        <f t="shared" si="61"/>
        <v>3549</v>
      </c>
      <c r="J155" s="2"/>
    </row>
    <row r="156" spans="1:10" ht="47.25" outlineLevel="4" x14ac:dyDescent="0.25">
      <c r="A156" s="3" t="s">
        <v>119</v>
      </c>
      <c r="B156" s="4" t="s">
        <v>1</v>
      </c>
      <c r="C156" s="4" t="s">
        <v>93</v>
      </c>
      <c r="D156" s="4" t="s">
        <v>8</v>
      </c>
      <c r="E156" s="4" t="s">
        <v>120</v>
      </c>
      <c r="F156" s="4" t="s">
        <v>4</v>
      </c>
      <c r="G156" s="38">
        <f>G157</f>
        <v>3549</v>
      </c>
      <c r="H156" s="38">
        <f t="shared" si="61"/>
        <v>3549</v>
      </c>
      <c r="I156" s="38">
        <f t="shared" si="61"/>
        <v>3549</v>
      </c>
      <c r="J156" s="2"/>
    </row>
    <row r="157" spans="1:10" ht="63" outlineLevel="5" x14ac:dyDescent="0.25">
      <c r="A157" s="3" t="s">
        <v>121</v>
      </c>
      <c r="B157" s="4" t="s">
        <v>1</v>
      </c>
      <c r="C157" s="4" t="s">
        <v>93</v>
      </c>
      <c r="D157" s="4" t="s">
        <v>8</v>
      </c>
      <c r="E157" s="4" t="s">
        <v>122</v>
      </c>
      <c r="F157" s="4" t="s">
        <v>4</v>
      </c>
      <c r="G157" s="38">
        <f>G158</f>
        <v>3549</v>
      </c>
      <c r="H157" s="38">
        <f t="shared" si="61"/>
        <v>3549</v>
      </c>
      <c r="I157" s="38">
        <f t="shared" si="61"/>
        <v>3549</v>
      </c>
      <c r="J157" s="2"/>
    </row>
    <row r="158" spans="1:10" ht="63" outlineLevel="6" x14ac:dyDescent="0.25">
      <c r="A158" s="3" t="s">
        <v>123</v>
      </c>
      <c r="B158" s="4" t="s">
        <v>1</v>
      </c>
      <c r="C158" s="4" t="s">
        <v>93</v>
      </c>
      <c r="D158" s="4" t="s">
        <v>8</v>
      </c>
      <c r="E158" s="4" t="s">
        <v>124</v>
      </c>
      <c r="F158" s="4" t="s">
        <v>4</v>
      </c>
      <c r="G158" s="38">
        <f>G159</f>
        <v>3549</v>
      </c>
      <c r="H158" s="38">
        <f t="shared" si="61"/>
        <v>3549</v>
      </c>
      <c r="I158" s="38">
        <f t="shared" si="61"/>
        <v>3549</v>
      </c>
      <c r="J158" s="2"/>
    </row>
    <row r="159" spans="1:10" ht="63" outlineLevel="7" x14ac:dyDescent="0.25">
      <c r="A159" s="3" t="s">
        <v>97</v>
      </c>
      <c r="B159" s="4" t="s">
        <v>1</v>
      </c>
      <c r="C159" s="4" t="s">
        <v>93</v>
      </c>
      <c r="D159" s="4" t="s">
        <v>8</v>
      </c>
      <c r="E159" s="4" t="s">
        <v>124</v>
      </c>
      <c r="F159" s="4" t="s">
        <v>98</v>
      </c>
      <c r="G159" s="38">
        <v>3549</v>
      </c>
      <c r="H159" s="38">
        <v>3549</v>
      </c>
      <c r="I159" s="38">
        <v>3549</v>
      </c>
      <c r="J159" s="2"/>
    </row>
    <row r="160" spans="1:10" s="10" customFormat="1" ht="47.25" x14ac:dyDescent="0.25">
      <c r="A160" s="13" t="s">
        <v>126</v>
      </c>
      <c r="B160" s="14" t="s">
        <v>127</v>
      </c>
      <c r="C160" s="14" t="s">
        <v>2</v>
      </c>
      <c r="D160" s="14" t="s">
        <v>2</v>
      </c>
      <c r="E160" s="14" t="s">
        <v>3</v>
      </c>
      <c r="F160" s="14" t="s">
        <v>4</v>
      </c>
      <c r="G160" s="36">
        <f t="shared" ref="G160:G165" si="62">G161</f>
        <v>3653.6</v>
      </c>
      <c r="H160" s="36">
        <f t="shared" ref="H160:I165" si="63">H161</f>
        <v>3653.6</v>
      </c>
      <c r="I160" s="36">
        <f t="shared" si="63"/>
        <v>3653.6</v>
      </c>
      <c r="J160" s="9"/>
    </row>
    <row r="161" spans="1:10" s="10" customFormat="1" ht="31.5" outlineLevel="1" x14ac:dyDescent="0.25">
      <c r="A161" s="13" t="s">
        <v>5</v>
      </c>
      <c r="B161" s="14" t="s">
        <v>127</v>
      </c>
      <c r="C161" s="14" t="s">
        <v>6</v>
      </c>
      <c r="D161" s="14" t="s">
        <v>2</v>
      </c>
      <c r="E161" s="14" t="s">
        <v>3</v>
      </c>
      <c r="F161" s="14" t="s">
        <v>4</v>
      </c>
      <c r="G161" s="36">
        <f t="shared" si="62"/>
        <v>3653.6</v>
      </c>
      <c r="H161" s="36">
        <f t="shared" si="63"/>
        <v>3653.6</v>
      </c>
      <c r="I161" s="36">
        <f t="shared" si="63"/>
        <v>3653.6</v>
      </c>
      <c r="J161" s="9"/>
    </row>
    <row r="162" spans="1:10" s="12" customFormat="1" outlineLevel="2" x14ac:dyDescent="0.25">
      <c r="A162" s="15" t="s">
        <v>47</v>
      </c>
      <c r="B162" s="16" t="s">
        <v>127</v>
      </c>
      <c r="C162" s="16" t="s">
        <v>6</v>
      </c>
      <c r="D162" s="16" t="s">
        <v>48</v>
      </c>
      <c r="E162" s="16" t="s">
        <v>3</v>
      </c>
      <c r="F162" s="16" t="s">
        <v>4</v>
      </c>
      <c r="G162" s="37">
        <f t="shared" si="62"/>
        <v>3653.6</v>
      </c>
      <c r="H162" s="37">
        <f t="shared" si="63"/>
        <v>3653.6</v>
      </c>
      <c r="I162" s="37">
        <f t="shared" si="63"/>
        <v>3653.6</v>
      </c>
      <c r="J162" s="11"/>
    </row>
    <row r="163" spans="1:10" ht="47.25" outlineLevel="3" x14ac:dyDescent="0.25">
      <c r="A163" s="3" t="s">
        <v>128</v>
      </c>
      <c r="B163" s="4" t="s">
        <v>127</v>
      </c>
      <c r="C163" s="4" t="s">
        <v>6</v>
      </c>
      <c r="D163" s="4" t="s">
        <v>48</v>
      </c>
      <c r="E163" s="4" t="s">
        <v>129</v>
      </c>
      <c r="F163" s="4" t="s">
        <v>4</v>
      </c>
      <c r="G163" s="38">
        <f t="shared" si="62"/>
        <v>3653.6</v>
      </c>
      <c r="H163" s="38">
        <f t="shared" si="63"/>
        <v>3653.6</v>
      </c>
      <c r="I163" s="38">
        <f t="shared" si="63"/>
        <v>3653.6</v>
      </c>
      <c r="J163" s="2"/>
    </row>
    <row r="164" spans="1:10" ht="47.25" outlineLevel="4" x14ac:dyDescent="0.25">
      <c r="A164" s="3" t="s">
        <v>130</v>
      </c>
      <c r="B164" s="4" t="s">
        <v>127</v>
      </c>
      <c r="C164" s="4" t="s">
        <v>6</v>
      </c>
      <c r="D164" s="4" t="s">
        <v>48</v>
      </c>
      <c r="E164" s="4" t="s">
        <v>131</v>
      </c>
      <c r="F164" s="4" t="s">
        <v>4</v>
      </c>
      <c r="G164" s="38">
        <f t="shared" si="62"/>
        <v>3653.6</v>
      </c>
      <c r="H164" s="38">
        <f t="shared" si="63"/>
        <v>3653.6</v>
      </c>
      <c r="I164" s="38">
        <f t="shared" si="63"/>
        <v>3653.6</v>
      </c>
      <c r="J164" s="2"/>
    </row>
    <row r="165" spans="1:10" ht="47.25" outlineLevel="5" x14ac:dyDescent="0.25">
      <c r="A165" s="3" t="s">
        <v>67</v>
      </c>
      <c r="B165" s="4" t="s">
        <v>127</v>
      </c>
      <c r="C165" s="4" t="s">
        <v>6</v>
      </c>
      <c r="D165" s="4" t="s">
        <v>48</v>
      </c>
      <c r="E165" s="4" t="s">
        <v>132</v>
      </c>
      <c r="F165" s="4" t="s">
        <v>4</v>
      </c>
      <c r="G165" s="38">
        <f t="shared" si="62"/>
        <v>3653.6</v>
      </c>
      <c r="H165" s="38">
        <f t="shared" si="63"/>
        <v>3653.6</v>
      </c>
      <c r="I165" s="38">
        <f t="shared" si="63"/>
        <v>3653.6</v>
      </c>
      <c r="J165" s="2"/>
    </row>
    <row r="166" spans="1:10" ht="47.25" outlineLevel="6" x14ac:dyDescent="0.25">
      <c r="A166" s="3" t="s">
        <v>21</v>
      </c>
      <c r="B166" s="4" t="s">
        <v>127</v>
      </c>
      <c r="C166" s="4" t="s">
        <v>6</v>
      </c>
      <c r="D166" s="4" t="s">
        <v>48</v>
      </c>
      <c r="E166" s="4" t="s">
        <v>133</v>
      </c>
      <c r="F166" s="4" t="s">
        <v>4</v>
      </c>
      <c r="G166" s="38">
        <f>G167+G168</f>
        <v>3653.6</v>
      </c>
      <c r="H166" s="38">
        <f t="shared" ref="H166:I166" si="64">H167+H168</f>
        <v>3653.6</v>
      </c>
      <c r="I166" s="38">
        <f t="shared" si="64"/>
        <v>3653.6</v>
      </c>
      <c r="J166" s="2"/>
    </row>
    <row r="167" spans="1:10" ht="110.25" outlineLevel="7" x14ac:dyDescent="0.25">
      <c r="A167" s="3" t="s">
        <v>17</v>
      </c>
      <c r="B167" s="4" t="s">
        <v>127</v>
      </c>
      <c r="C167" s="4" t="s">
        <v>6</v>
      </c>
      <c r="D167" s="4" t="s">
        <v>48</v>
      </c>
      <c r="E167" s="4" t="s">
        <v>133</v>
      </c>
      <c r="F167" s="4" t="s">
        <v>18</v>
      </c>
      <c r="G167" s="38">
        <f>3572.9-18</f>
        <v>3554.9</v>
      </c>
      <c r="H167" s="38">
        <v>3572.9</v>
      </c>
      <c r="I167" s="38">
        <v>3572.9</v>
      </c>
      <c r="J167" s="2"/>
    </row>
    <row r="168" spans="1:10" ht="47.25" outlineLevel="7" x14ac:dyDescent="0.25">
      <c r="A168" s="3" t="s">
        <v>27</v>
      </c>
      <c r="B168" s="4" t="s">
        <v>127</v>
      </c>
      <c r="C168" s="4" t="s">
        <v>6</v>
      </c>
      <c r="D168" s="4" t="s">
        <v>48</v>
      </c>
      <c r="E168" s="4" t="s">
        <v>133</v>
      </c>
      <c r="F168" s="4" t="s">
        <v>28</v>
      </c>
      <c r="G168" s="38">
        <f>80.7+18</f>
        <v>98.7</v>
      </c>
      <c r="H168" s="38">
        <v>80.7</v>
      </c>
      <c r="I168" s="38">
        <v>80.7</v>
      </c>
      <c r="J168" s="2"/>
    </row>
    <row r="169" spans="1:10" s="10" customFormat="1" ht="31.5" x14ac:dyDescent="0.25">
      <c r="A169" s="13" t="s">
        <v>134</v>
      </c>
      <c r="B169" s="14" t="s">
        <v>135</v>
      </c>
      <c r="C169" s="14" t="s">
        <v>2</v>
      </c>
      <c r="D169" s="14" t="s">
        <v>2</v>
      </c>
      <c r="E169" s="14" t="s">
        <v>3</v>
      </c>
      <c r="F169" s="14" t="s">
        <v>4</v>
      </c>
      <c r="G169" s="36">
        <f>G170</f>
        <v>7450.3</v>
      </c>
      <c r="H169" s="36">
        <f t="shared" ref="H169:I172" si="65">H170</f>
        <v>7450.3</v>
      </c>
      <c r="I169" s="36">
        <f t="shared" si="65"/>
        <v>7450.3</v>
      </c>
      <c r="J169" s="9"/>
    </row>
    <row r="170" spans="1:10" s="10" customFormat="1" ht="31.5" outlineLevel="1" x14ac:dyDescent="0.25">
      <c r="A170" s="13" t="s">
        <v>5</v>
      </c>
      <c r="B170" s="14" t="s">
        <v>135</v>
      </c>
      <c r="C170" s="14" t="s">
        <v>6</v>
      </c>
      <c r="D170" s="14" t="s">
        <v>2</v>
      </c>
      <c r="E170" s="14" t="s">
        <v>3</v>
      </c>
      <c r="F170" s="14" t="s">
        <v>4</v>
      </c>
      <c r="G170" s="36">
        <f>G171</f>
        <v>7450.3</v>
      </c>
      <c r="H170" s="36">
        <f t="shared" si="65"/>
        <v>7450.3</v>
      </c>
      <c r="I170" s="36">
        <f t="shared" si="65"/>
        <v>7450.3</v>
      </c>
      <c r="J170" s="9"/>
    </row>
    <row r="171" spans="1:10" s="12" customFormat="1" ht="78.75" outlineLevel="2" x14ac:dyDescent="0.25">
      <c r="A171" s="15" t="s">
        <v>136</v>
      </c>
      <c r="B171" s="16" t="s">
        <v>135</v>
      </c>
      <c r="C171" s="16" t="s">
        <v>6</v>
      </c>
      <c r="D171" s="16" t="s">
        <v>84</v>
      </c>
      <c r="E171" s="16" t="s">
        <v>3</v>
      </c>
      <c r="F171" s="16" t="s">
        <v>4</v>
      </c>
      <c r="G171" s="37">
        <f>G172</f>
        <v>7450.3</v>
      </c>
      <c r="H171" s="37">
        <f t="shared" si="65"/>
        <v>7450.3</v>
      </c>
      <c r="I171" s="37">
        <f t="shared" si="65"/>
        <v>7450.3</v>
      </c>
      <c r="J171" s="11"/>
    </row>
    <row r="172" spans="1:10" ht="31.5" outlineLevel="3" x14ac:dyDescent="0.25">
      <c r="A172" s="3" t="s">
        <v>77</v>
      </c>
      <c r="B172" s="4" t="s">
        <v>135</v>
      </c>
      <c r="C172" s="4" t="s">
        <v>6</v>
      </c>
      <c r="D172" s="4" t="s">
        <v>84</v>
      </c>
      <c r="E172" s="4" t="s">
        <v>78</v>
      </c>
      <c r="F172" s="4" t="s">
        <v>4</v>
      </c>
      <c r="G172" s="38">
        <f>G173</f>
        <v>7450.3</v>
      </c>
      <c r="H172" s="38">
        <f t="shared" si="65"/>
        <v>7450.3</v>
      </c>
      <c r="I172" s="38">
        <f t="shared" si="65"/>
        <v>7450.3</v>
      </c>
      <c r="J172" s="2"/>
    </row>
    <row r="173" spans="1:10" outlineLevel="4" x14ac:dyDescent="0.25">
      <c r="A173" s="3" t="s">
        <v>79</v>
      </c>
      <c r="B173" s="4" t="s">
        <v>135</v>
      </c>
      <c r="C173" s="4" t="s">
        <v>6</v>
      </c>
      <c r="D173" s="4" t="s">
        <v>84</v>
      </c>
      <c r="E173" s="4" t="s">
        <v>80</v>
      </c>
      <c r="F173" s="4" t="s">
        <v>4</v>
      </c>
      <c r="G173" s="38">
        <f>G174+G178+G180</f>
        <v>7450.3</v>
      </c>
      <c r="H173" s="38">
        <f t="shared" ref="H173:I173" si="66">H174+H178+H180</f>
        <v>7450.3</v>
      </c>
      <c r="I173" s="38">
        <f t="shared" si="66"/>
        <v>7450.3</v>
      </c>
      <c r="J173" s="2"/>
    </row>
    <row r="174" spans="1:10" ht="47.25" outlineLevel="6" x14ac:dyDescent="0.25">
      <c r="A174" s="3" t="s">
        <v>21</v>
      </c>
      <c r="B174" s="4" t="s">
        <v>135</v>
      </c>
      <c r="C174" s="4" t="s">
        <v>6</v>
      </c>
      <c r="D174" s="4" t="s">
        <v>84</v>
      </c>
      <c r="E174" s="4" t="s">
        <v>137</v>
      </c>
      <c r="F174" s="4" t="s">
        <v>4</v>
      </c>
      <c r="G174" s="38">
        <f>G175+G176+G177</f>
        <v>2948.8</v>
      </c>
      <c r="H174" s="38">
        <f t="shared" ref="H174:I174" si="67">H175+H176+H177</f>
        <v>2948.8</v>
      </c>
      <c r="I174" s="38">
        <f t="shared" si="67"/>
        <v>2948.8</v>
      </c>
      <c r="J174" s="2"/>
    </row>
    <row r="175" spans="1:10" ht="110.25" outlineLevel="7" x14ac:dyDescent="0.25">
      <c r="A175" s="3" t="s">
        <v>17</v>
      </c>
      <c r="B175" s="4" t="s">
        <v>135</v>
      </c>
      <c r="C175" s="4" t="s">
        <v>6</v>
      </c>
      <c r="D175" s="4" t="s">
        <v>84</v>
      </c>
      <c r="E175" s="4" t="s">
        <v>137</v>
      </c>
      <c r="F175" s="4" t="s">
        <v>18</v>
      </c>
      <c r="G175" s="38">
        <v>2397.8000000000002</v>
      </c>
      <c r="H175" s="38">
        <v>2397.8000000000002</v>
      </c>
      <c r="I175" s="38">
        <v>2397.8000000000002</v>
      </c>
      <c r="J175" s="2"/>
    </row>
    <row r="176" spans="1:10" ht="47.25" outlineLevel="7" x14ac:dyDescent="0.25">
      <c r="A176" s="3" t="s">
        <v>27</v>
      </c>
      <c r="B176" s="4" t="s">
        <v>135</v>
      </c>
      <c r="C176" s="4" t="s">
        <v>6</v>
      </c>
      <c r="D176" s="4" t="s">
        <v>84</v>
      </c>
      <c r="E176" s="4" t="s">
        <v>137</v>
      </c>
      <c r="F176" s="4" t="s">
        <v>28</v>
      </c>
      <c r="G176" s="38">
        <v>546</v>
      </c>
      <c r="H176" s="38">
        <v>546</v>
      </c>
      <c r="I176" s="38">
        <v>546</v>
      </c>
      <c r="J176" s="2"/>
    </row>
    <row r="177" spans="1:10" outlineLevel="7" x14ac:dyDescent="0.25">
      <c r="A177" s="3" t="s">
        <v>57</v>
      </c>
      <c r="B177" s="4" t="s">
        <v>135</v>
      </c>
      <c r="C177" s="4" t="s">
        <v>6</v>
      </c>
      <c r="D177" s="4" t="s">
        <v>84</v>
      </c>
      <c r="E177" s="4" t="s">
        <v>137</v>
      </c>
      <c r="F177" s="4" t="s">
        <v>58</v>
      </c>
      <c r="G177" s="38">
        <v>5</v>
      </c>
      <c r="H177" s="38">
        <v>5</v>
      </c>
      <c r="I177" s="38">
        <v>5</v>
      </c>
      <c r="J177" s="2"/>
    </row>
    <row r="178" spans="1:10" ht="31.5" outlineLevel="6" x14ac:dyDescent="0.25">
      <c r="A178" s="3" t="s">
        <v>138</v>
      </c>
      <c r="B178" s="4" t="s">
        <v>135</v>
      </c>
      <c r="C178" s="4" t="s">
        <v>6</v>
      </c>
      <c r="D178" s="4" t="s">
        <v>84</v>
      </c>
      <c r="E178" s="4" t="s">
        <v>139</v>
      </c>
      <c r="F178" s="4" t="s">
        <v>4</v>
      </c>
      <c r="G178" s="38">
        <f>G179</f>
        <v>1981.7</v>
      </c>
      <c r="H178" s="38">
        <f t="shared" ref="H178:I178" si="68">H179</f>
        <v>1981.7</v>
      </c>
      <c r="I178" s="38">
        <f t="shared" si="68"/>
        <v>1981.7</v>
      </c>
      <c r="J178" s="2"/>
    </row>
    <row r="179" spans="1:10" ht="110.25" outlineLevel="7" x14ac:dyDescent="0.25">
      <c r="A179" s="3" t="s">
        <v>17</v>
      </c>
      <c r="B179" s="4" t="s">
        <v>135</v>
      </c>
      <c r="C179" s="4" t="s">
        <v>6</v>
      </c>
      <c r="D179" s="4" t="s">
        <v>84</v>
      </c>
      <c r="E179" s="4" t="s">
        <v>139</v>
      </c>
      <c r="F179" s="4" t="s">
        <v>18</v>
      </c>
      <c r="G179" s="38">
        <v>1981.7</v>
      </c>
      <c r="H179" s="38">
        <v>1981.7</v>
      </c>
      <c r="I179" s="38">
        <v>1981.7</v>
      </c>
      <c r="J179" s="2"/>
    </row>
    <row r="180" spans="1:10" ht="47.25" outlineLevel="6" x14ac:dyDescent="0.25">
      <c r="A180" s="3" t="s">
        <v>140</v>
      </c>
      <c r="B180" s="4" t="s">
        <v>135</v>
      </c>
      <c r="C180" s="4" t="s">
        <v>6</v>
      </c>
      <c r="D180" s="4" t="s">
        <v>84</v>
      </c>
      <c r="E180" s="4" t="s">
        <v>141</v>
      </c>
      <c r="F180" s="4" t="s">
        <v>4</v>
      </c>
      <c r="G180" s="38">
        <f>G181</f>
        <v>2519.8000000000002</v>
      </c>
      <c r="H180" s="38">
        <f t="shared" ref="H180:I180" si="69">H181</f>
        <v>2519.8000000000002</v>
      </c>
      <c r="I180" s="38">
        <f t="shared" si="69"/>
        <v>2519.8000000000002</v>
      </c>
      <c r="J180" s="2"/>
    </row>
    <row r="181" spans="1:10" ht="110.25" outlineLevel="7" x14ac:dyDescent="0.25">
      <c r="A181" s="3" t="s">
        <v>17</v>
      </c>
      <c r="B181" s="4" t="s">
        <v>135</v>
      </c>
      <c r="C181" s="4" t="s">
        <v>6</v>
      </c>
      <c r="D181" s="4" t="s">
        <v>84</v>
      </c>
      <c r="E181" s="4" t="s">
        <v>141</v>
      </c>
      <c r="F181" s="4" t="s">
        <v>18</v>
      </c>
      <c r="G181" s="38">
        <v>2519.8000000000002</v>
      </c>
      <c r="H181" s="38">
        <v>2519.8000000000002</v>
      </c>
      <c r="I181" s="38">
        <v>2519.8000000000002</v>
      </c>
      <c r="J181" s="2"/>
    </row>
    <row r="182" spans="1:10" s="10" customFormat="1" ht="31.5" x14ac:dyDescent="0.25">
      <c r="A182" s="13" t="s">
        <v>142</v>
      </c>
      <c r="B182" s="14" t="s">
        <v>143</v>
      </c>
      <c r="C182" s="14" t="s">
        <v>2</v>
      </c>
      <c r="D182" s="14" t="s">
        <v>2</v>
      </c>
      <c r="E182" s="14" t="s">
        <v>3</v>
      </c>
      <c r="F182" s="14" t="s">
        <v>4</v>
      </c>
      <c r="G182" s="36">
        <f>G183+G207+G246+G331</f>
        <v>655696.47683000006</v>
      </c>
      <c r="H182" s="36">
        <f>H183+H207+H246+H331</f>
        <v>518999.90000000008</v>
      </c>
      <c r="I182" s="36">
        <f>I183+I207+I246+I331</f>
        <v>285419.7</v>
      </c>
      <c r="J182" s="9"/>
    </row>
    <row r="183" spans="1:10" s="10" customFormat="1" ht="47.25" outlineLevel="1" x14ac:dyDescent="0.25">
      <c r="A183" s="13" t="s">
        <v>83</v>
      </c>
      <c r="B183" s="14" t="s">
        <v>143</v>
      </c>
      <c r="C183" s="14" t="s">
        <v>84</v>
      </c>
      <c r="D183" s="14" t="s">
        <v>2</v>
      </c>
      <c r="E183" s="14" t="s">
        <v>3</v>
      </c>
      <c r="F183" s="14" t="s">
        <v>4</v>
      </c>
      <c r="G183" s="36">
        <f>G184</f>
        <v>14899.800000000001</v>
      </c>
      <c r="H183" s="36">
        <f t="shared" ref="H183:I183" si="70">H184</f>
        <v>14899.800000000001</v>
      </c>
      <c r="I183" s="36">
        <f t="shared" si="70"/>
        <v>14899.800000000001</v>
      </c>
      <c r="J183" s="9"/>
    </row>
    <row r="184" spans="1:10" s="12" customFormat="1" ht="63" outlineLevel="2" x14ac:dyDescent="0.25">
      <c r="A184" s="15" t="s">
        <v>144</v>
      </c>
      <c r="B184" s="16" t="s">
        <v>143</v>
      </c>
      <c r="C184" s="16" t="s">
        <v>84</v>
      </c>
      <c r="D184" s="16" t="s">
        <v>100</v>
      </c>
      <c r="E184" s="16" t="s">
        <v>3</v>
      </c>
      <c r="F184" s="16" t="s">
        <v>4</v>
      </c>
      <c r="G184" s="37">
        <f>G185+G190</f>
        <v>14899.800000000001</v>
      </c>
      <c r="H184" s="37">
        <f t="shared" ref="H184:I184" si="71">H185+H190</f>
        <v>14899.800000000001</v>
      </c>
      <c r="I184" s="37">
        <f t="shared" si="71"/>
        <v>14899.800000000001</v>
      </c>
      <c r="J184" s="11"/>
    </row>
    <row r="185" spans="1:10" ht="47.25" outlineLevel="3" x14ac:dyDescent="0.25">
      <c r="A185" s="3" t="s">
        <v>128</v>
      </c>
      <c r="B185" s="4" t="s">
        <v>143</v>
      </c>
      <c r="C185" s="4" t="s">
        <v>84</v>
      </c>
      <c r="D185" s="4" t="s">
        <v>100</v>
      </c>
      <c r="E185" s="4" t="s">
        <v>129</v>
      </c>
      <c r="F185" s="4" t="s">
        <v>4</v>
      </c>
      <c r="G185" s="38">
        <f>G186</f>
        <v>200</v>
      </c>
      <c r="H185" s="38">
        <f t="shared" ref="H185:I188" si="72">H186</f>
        <v>200</v>
      </c>
      <c r="I185" s="38">
        <f t="shared" si="72"/>
        <v>200</v>
      </c>
      <c r="J185" s="2"/>
    </row>
    <row r="186" spans="1:10" ht="78.75" outlineLevel="4" x14ac:dyDescent="0.25">
      <c r="A186" s="3" t="s">
        <v>145</v>
      </c>
      <c r="B186" s="4" t="s">
        <v>143</v>
      </c>
      <c r="C186" s="4" t="s">
        <v>84</v>
      </c>
      <c r="D186" s="4" t="s">
        <v>100</v>
      </c>
      <c r="E186" s="4" t="s">
        <v>146</v>
      </c>
      <c r="F186" s="4" t="s">
        <v>4</v>
      </c>
      <c r="G186" s="38">
        <f>G187</f>
        <v>200</v>
      </c>
      <c r="H186" s="38">
        <f t="shared" si="72"/>
        <v>200</v>
      </c>
      <c r="I186" s="38">
        <f t="shared" si="72"/>
        <v>200</v>
      </c>
      <c r="J186" s="2"/>
    </row>
    <row r="187" spans="1:10" ht="63" outlineLevel="5" x14ac:dyDescent="0.25">
      <c r="A187" s="3" t="s">
        <v>147</v>
      </c>
      <c r="B187" s="4" t="s">
        <v>143</v>
      </c>
      <c r="C187" s="4" t="s">
        <v>84</v>
      </c>
      <c r="D187" s="4" t="s">
        <v>100</v>
      </c>
      <c r="E187" s="4" t="s">
        <v>148</v>
      </c>
      <c r="F187" s="4" t="s">
        <v>4</v>
      </c>
      <c r="G187" s="38">
        <f>G188</f>
        <v>200</v>
      </c>
      <c r="H187" s="38">
        <f t="shared" si="72"/>
        <v>200</v>
      </c>
      <c r="I187" s="38">
        <f t="shared" si="72"/>
        <v>200</v>
      </c>
      <c r="J187" s="2"/>
    </row>
    <row r="188" spans="1:10" ht="47.25" outlineLevel="6" x14ac:dyDescent="0.25">
      <c r="A188" s="3" t="s">
        <v>149</v>
      </c>
      <c r="B188" s="4" t="s">
        <v>143</v>
      </c>
      <c r="C188" s="4" t="s">
        <v>84</v>
      </c>
      <c r="D188" s="4" t="s">
        <v>100</v>
      </c>
      <c r="E188" s="4" t="s">
        <v>150</v>
      </c>
      <c r="F188" s="4" t="s">
        <v>4</v>
      </c>
      <c r="G188" s="38">
        <f>G189</f>
        <v>200</v>
      </c>
      <c r="H188" s="38">
        <f t="shared" si="72"/>
        <v>200</v>
      </c>
      <c r="I188" s="38">
        <f t="shared" si="72"/>
        <v>200</v>
      </c>
      <c r="J188" s="2"/>
    </row>
    <row r="189" spans="1:10" ht="47.25" outlineLevel="7" x14ac:dyDescent="0.25">
      <c r="A189" s="3" t="s">
        <v>27</v>
      </c>
      <c r="B189" s="4" t="s">
        <v>143</v>
      </c>
      <c r="C189" s="4" t="s">
        <v>84</v>
      </c>
      <c r="D189" s="4" t="s">
        <v>100</v>
      </c>
      <c r="E189" s="4" t="s">
        <v>150</v>
      </c>
      <c r="F189" s="4" t="s">
        <v>28</v>
      </c>
      <c r="G189" s="38">
        <v>200</v>
      </c>
      <c r="H189" s="38">
        <v>200</v>
      </c>
      <c r="I189" s="38">
        <v>200</v>
      </c>
      <c r="J189" s="2"/>
    </row>
    <row r="190" spans="1:10" ht="94.5" outlineLevel="3" x14ac:dyDescent="0.25">
      <c r="A190" s="3" t="s">
        <v>151</v>
      </c>
      <c r="B190" s="4" t="s">
        <v>143</v>
      </c>
      <c r="C190" s="4" t="s">
        <v>84</v>
      </c>
      <c r="D190" s="4" t="s">
        <v>100</v>
      </c>
      <c r="E190" s="4" t="s">
        <v>152</v>
      </c>
      <c r="F190" s="4" t="s">
        <v>4</v>
      </c>
      <c r="G190" s="38">
        <f>G191+G203</f>
        <v>14699.800000000001</v>
      </c>
      <c r="H190" s="38">
        <f t="shared" ref="H190:I190" si="73">H191+H203</f>
        <v>14699.800000000001</v>
      </c>
      <c r="I190" s="38">
        <f t="shared" si="73"/>
        <v>14699.800000000001</v>
      </c>
      <c r="J190" s="2"/>
    </row>
    <row r="191" spans="1:10" ht="110.25" outlineLevel="4" x14ac:dyDescent="0.25">
      <c r="A191" s="3" t="s">
        <v>662</v>
      </c>
      <c r="B191" s="4" t="s">
        <v>143</v>
      </c>
      <c r="C191" s="4" t="s">
        <v>84</v>
      </c>
      <c r="D191" s="4" t="s">
        <v>100</v>
      </c>
      <c r="E191" s="4" t="s">
        <v>153</v>
      </c>
      <c r="F191" s="4" t="s">
        <v>4</v>
      </c>
      <c r="G191" s="38">
        <f>G192+G197+G200</f>
        <v>13784.7</v>
      </c>
      <c r="H191" s="38">
        <f t="shared" ref="H191:I191" si="74">H192+H197+H200</f>
        <v>13884.7</v>
      </c>
      <c r="I191" s="38">
        <f t="shared" si="74"/>
        <v>13884.7</v>
      </c>
      <c r="J191" s="2"/>
    </row>
    <row r="192" spans="1:10" ht="94.5" outlineLevel="5" x14ac:dyDescent="0.25">
      <c r="A192" s="3" t="s">
        <v>154</v>
      </c>
      <c r="B192" s="4" t="s">
        <v>143</v>
      </c>
      <c r="C192" s="4" t="s">
        <v>84</v>
      </c>
      <c r="D192" s="4" t="s">
        <v>100</v>
      </c>
      <c r="E192" s="4" t="s">
        <v>155</v>
      </c>
      <c r="F192" s="4" t="s">
        <v>4</v>
      </c>
      <c r="G192" s="38">
        <f>G193</f>
        <v>13539.6</v>
      </c>
      <c r="H192" s="38">
        <f t="shared" ref="H192:I192" si="75">H193</f>
        <v>13639.6</v>
      </c>
      <c r="I192" s="38">
        <f t="shared" si="75"/>
        <v>13639.6</v>
      </c>
      <c r="J192" s="2"/>
    </row>
    <row r="193" spans="1:10" ht="94.5" outlineLevel="6" x14ac:dyDescent="0.25">
      <c r="A193" s="3" t="s">
        <v>156</v>
      </c>
      <c r="B193" s="4" t="s">
        <v>143</v>
      </c>
      <c r="C193" s="4" t="s">
        <v>84</v>
      </c>
      <c r="D193" s="4" t="s">
        <v>100</v>
      </c>
      <c r="E193" s="4" t="s">
        <v>157</v>
      </c>
      <c r="F193" s="4" t="s">
        <v>4</v>
      </c>
      <c r="G193" s="38">
        <f>G194+G195+G196</f>
        <v>13539.6</v>
      </c>
      <c r="H193" s="38">
        <f t="shared" ref="H193:I193" si="76">H194+H195+H196</f>
        <v>13639.6</v>
      </c>
      <c r="I193" s="38">
        <f t="shared" si="76"/>
        <v>13639.6</v>
      </c>
      <c r="J193" s="2"/>
    </row>
    <row r="194" spans="1:10" ht="110.25" outlineLevel="7" x14ac:dyDescent="0.25">
      <c r="A194" s="3" t="s">
        <v>17</v>
      </c>
      <c r="B194" s="4" t="s">
        <v>143</v>
      </c>
      <c r="C194" s="4" t="s">
        <v>84</v>
      </c>
      <c r="D194" s="4" t="s">
        <v>100</v>
      </c>
      <c r="E194" s="4" t="s">
        <v>157</v>
      </c>
      <c r="F194" s="4" t="s">
        <v>18</v>
      </c>
      <c r="G194" s="38">
        <v>11143.5</v>
      </c>
      <c r="H194" s="38">
        <v>11143.5</v>
      </c>
      <c r="I194" s="38">
        <v>11143.5</v>
      </c>
      <c r="J194" s="2"/>
    </row>
    <row r="195" spans="1:10" ht="47.25" outlineLevel="7" x14ac:dyDescent="0.25">
      <c r="A195" s="3" t="s">
        <v>27</v>
      </c>
      <c r="B195" s="4" t="s">
        <v>143</v>
      </c>
      <c r="C195" s="4" t="s">
        <v>84</v>
      </c>
      <c r="D195" s="4" t="s">
        <v>100</v>
      </c>
      <c r="E195" s="4" t="s">
        <v>157</v>
      </c>
      <c r="F195" s="4" t="s">
        <v>28</v>
      </c>
      <c r="G195" s="38">
        <f>2476.9-100</f>
        <v>2376.9</v>
      </c>
      <c r="H195" s="38">
        <v>2476.9</v>
      </c>
      <c r="I195" s="38">
        <v>2476.9</v>
      </c>
      <c r="J195" s="2"/>
    </row>
    <row r="196" spans="1:10" outlineLevel="7" x14ac:dyDescent="0.25">
      <c r="A196" s="3" t="s">
        <v>57</v>
      </c>
      <c r="B196" s="4" t="s">
        <v>143</v>
      </c>
      <c r="C196" s="4" t="s">
        <v>84</v>
      </c>
      <c r="D196" s="4" t="s">
        <v>100</v>
      </c>
      <c r="E196" s="4" t="s">
        <v>157</v>
      </c>
      <c r="F196" s="4" t="s">
        <v>58</v>
      </c>
      <c r="G196" s="38">
        <v>19.2</v>
      </c>
      <c r="H196" s="38">
        <v>19.2</v>
      </c>
      <c r="I196" s="38">
        <v>19.2</v>
      </c>
      <c r="J196" s="2"/>
    </row>
    <row r="197" spans="1:10" ht="63" outlineLevel="5" x14ac:dyDescent="0.25">
      <c r="A197" s="3" t="s">
        <v>158</v>
      </c>
      <c r="B197" s="4" t="s">
        <v>143</v>
      </c>
      <c r="C197" s="4" t="s">
        <v>84</v>
      </c>
      <c r="D197" s="4" t="s">
        <v>100</v>
      </c>
      <c r="E197" s="4" t="s">
        <v>159</v>
      </c>
      <c r="F197" s="4" t="s">
        <v>4</v>
      </c>
      <c r="G197" s="38">
        <f>G198</f>
        <v>210.1</v>
      </c>
      <c r="H197" s="38">
        <f t="shared" ref="H197:I198" si="77">H198</f>
        <v>210.1</v>
      </c>
      <c r="I197" s="38">
        <f t="shared" si="77"/>
        <v>210.1</v>
      </c>
      <c r="J197" s="2"/>
    </row>
    <row r="198" spans="1:10" ht="47.25" outlineLevel="6" x14ac:dyDescent="0.25">
      <c r="A198" s="3" t="s">
        <v>160</v>
      </c>
      <c r="B198" s="4" t="s">
        <v>143</v>
      </c>
      <c r="C198" s="4" t="s">
        <v>84</v>
      </c>
      <c r="D198" s="4" t="s">
        <v>100</v>
      </c>
      <c r="E198" s="4" t="s">
        <v>161</v>
      </c>
      <c r="F198" s="4" t="s">
        <v>4</v>
      </c>
      <c r="G198" s="38">
        <f>G199</f>
        <v>210.1</v>
      </c>
      <c r="H198" s="38">
        <f t="shared" si="77"/>
        <v>210.1</v>
      </c>
      <c r="I198" s="38">
        <f t="shared" si="77"/>
        <v>210.1</v>
      </c>
      <c r="J198" s="2"/>
    </row>
    <row r="199" spans="1:10" ht="47.25" outlineLevel="7" x14ac:dyDescent="0.25">
      <c r="A199" s="3" t="s">
        <v>27</v>
      </c>
      <c r="B199" s="4" t="s">
        <v>143</v>
      </c>
      <c r="C199" s="4" t="s">
        <v>84</v>
      </c>
      <c r="D199" s="4" t="s">
        <v>100</v>
      </c>
      <c r="E199" s="4" t="s">
        <v>161</v>
      </c>
      <c r="F199" s="4" t="s">
        <v>28</v>
      </c>
      <c r="G199" s="38">
        <v>210.1</v>
      </c>
      <c r="H199" s="38">
        <v>210.1</v>
      </c>
      <c r="I199" s="38">
        <v>210.1</v>
      </c>
      <c r="J199" s="2"/>
    </row>
    <row r="200" spans="1:10" ht="47.25" outlineLevel="5" x14ac:dyDescent="0.25">
      <c r="A200" s="3" t="s">
        <v>162</v>
      </c>
      <c r="B200" s="4" t="s">
        <v>143</v>
      </c>
      <c r="C200" s="4" t="s">
        <v>84</v>
      </c>
      <c r="D200" s="4" t="s">
        <v>100</v>
      </c>
      <c r="E200" s="4" t="s">
        <v>163</v>
      </c>
      <c r="F200" s="4" t="s">
        <v>4</v>
      </c>
      <c r="G200" s="38">
        <f>G201</f>
        <v>35</v>
      </c>
      <c r="H200" s="38">
        <f t="shared" ref="H200:I201" si="78">H201</f>
        <v>35</v>
      </c>
      <c r="I200" s="38">
        <f t="shared" si="78"/>
        <v>35</v>
      </c>
      <c r="J200" s="2"/>
    </row>
    <row r="201" spans="1:10" ht="110.25" outlineLevel="6" x14ac:dyDescent="0.25">
      <c r="A201" s="3" t="s">
        <v>164</v>
      </c>
      <c r="B201" s="4" t="s">
        <v>143</v>
      </c>
      <c r="C201" s="4" t="s">
        <v>84</v>
      </c>
      <c r="D201" s="4" t="s">
        <v>100</v>
      </c>
      <c r="E201" s="4" t="s">
        <v>165</v>
      </c>
      <c r="F201" s="4" t="s">
        <v>4</v>
      </c>
      <c r="G201" s="38">
        <f>G202</f>
        <v>35</v>
      </c>
      <c r="H201" s="38">
        <f t="shared" si="78"/>
        <v>35</v>
      </c>
      <c r="I201" s="38">
        <f t="shared" si="78"/>
        <v>35</v>
      </c>
      <c r="J201" s="2"/>
    </row>
    <row r="202" spans="1:10" ht="47.25" outlineLevel="7" x14ac:dyDescent="0.25">
      <c r="A202" s="3" t="s">
        <v>27</v>
      </c>
      <c r="B202" s="4" t="s">
        <v>143</v>
      </c>
      <c r="C202" s="4" t="s">
        <v>84</v>
      </c>
      <c r="D202" s="4" t="s">
        <v>100</v>
      </c>
      <c r="E202" s="4" t="s">
        <v>165</v>
      </c>
      <c r="F202" s="4" t="s">
        <v>28</v>
      </c>
      <c r="G202" s="38">
        <v>35</v>
      </c>
      <c r="H202" s="38">
        <v>35</v>
      </c>
      <c r="I202" s="38">
        <v>35</v>
      </c>
      <c r="J202" s="2"/>
    </row>
    <row r="203" spans="1:10" ht="78.75" outlineLevel="4" x14ac:dyDescent="0.25">
      <c r="A203" s="3" t="s">
        <v>663</v>
      </c>
      <c r="B203" s="4" t="s">
        <v>143</v>
      </c>
      <c r="C203" s="4" t="s">
        <v>84</v>
      </c>
      <c r="D203" s="4" t="s">
        <v>100</v>
      </c>
      <c r="E203" s="4" t="s">
        <v>166</v>
      </c>
      <c r="F203" s="4" t="s">
        <v>4</v>
      </c>
      <c r="G203" s="38">
        <f>G204</f>
        <v>915.1</v>
      </c>
      <c r="H203" s="38">
        <f t="shared" ref="H203:I205" si="79">H204</f>
        <v>815.1</v>
      </c>
      <c r="I203" s="38">
        <f t="shared" si="79"/>
        <v>815.1</v>
      </c>
      <c r="J203" s="2"/>
    </row>
    <row r="204" spans="1:10" ht="47.25" outlineLevel="5" x14ac:dyDescent="0.25">
      <c r="A204" s="3" t="s">
        <v>167</v>
      </c>
      <c r="B204" s="4" t="s">
        <v>143</v>
      </c>
      <c r="C204" s="4" t="s">
        <v>84</v>
      </c>
      <c r="D204" s="4" t="s">
        <v>100</v>
      </c>
      <c r="E204" s="4" t="s">
        <v>168</v>
      </c>
      <c r="F204" s="4" t="s">
        <v>4</v>
      </c>
      <c r="G204" s="38">
        <f>G205</f>
        <v>915.1</v>
      </c>
      <c r="H204" s="38">
        <f t="shared" si="79"/>
        <v>815.1</v>
      </c>
      <c r="I204" s="38">
        <f t="shared" si="79"/>
        <v>815.1</v>
      </c>
      <c r="J204" s="2"/>
    </row>
    <row r="205" spans="1:10" ht="31.5" outlineLevel="6" x14ac:dyDescent="0.25">
      <c r="A205" s="3" t="s">
        <v>169</v>
      </c>
      <c r="B205" s="4" t="s">
        <v>143</v>
      </c>
      <c r="C205" s="4" t="s">
        <v>84</v>
      </c>
      <c r="D205" s="4" t="s">
        <v>100</v>
      </c>
      <c r="E205" s="4" t="s">
        <v>170</v>
      </c>
      <c r="F205" s="4" t="s">
        <v>4</v>
      </c>
      <c r="G205" s="38">
        <f>G206</f>
        <v>915.1</v>
      </c>
      <c r="H205" s="38">
        <f t="shared" si="79"/>
        <v>815.1</v>
      </c>
      <c r="I205" s="38">
        <f t="shared" si="79"/>
        <v>815.1</v>
      </c>
      <c r="J205" s="2"/>
    </row>
    <row r="206" spans="1:10" ht="47.25" outlineLevel="7" x14ac:dyDescent="0.25">
      <c r="A206" s="3" t="s">
        <v>27</v>
      </c>
      <c r="B206" s="4" t="s">
        <v>143</v>
      </c>
      <c r="C206" s="4" t="s">
        <v>84</v>
      </c>
      <c r="D206" s="4" t="s">
        <v>100</v>
      </c>
      <c r="E206" s="4" t="s">
        <v>170</v>
      </c>
      <c r="F206" s="4" t="s">
        <v>28</v>
      </c>
      <c r="G206" s="38">
        <f>815.1+100</f>
        <v>915.1</v>
      </c>
      <c r="H206" s="38">
        <v>815.1</v>
      </c>
      <c r="I206" s="38">
        <v>815.1</v>
      </c>
      <c r="J206" s="2"/>
    </row>
    <row r="207" spans="1:10" s="10" customFormat="1" outlineLevel="1" x14ac:dyDescent="0.25">
      <c r="A207" s="13" t="s">
        <v>91</v>
      </c>
      <c r="B207" s="14" t="s">
        <v>143</v>
      </c>
      <c r="C207" s="14" t="s">
        <v>20</v>
      </c>
      <c r="D207" s="14" t="s">
        <v>2</v>
      </c>
      <c r="E207" s="14" t="s">
        <v>3</v>
      </c>
      <c r="F207" s="14" t="s">
        <v>4</v>
      </c>
      <c r="G207" s="36">
        <f>G208+G214+G238</f>
        <v>247492.867</v>
      </c>
      <c r="H207" s="36">
        <f>H208+H214+H238</f>
        <v>69999</v>
      </c>
      <c r="I207" s="36">
        <f>I208+I214+I238</f>
        <v>69613.2</v>
      </c>
      <c r="J207" s="9"/>
    </row>
    <row r="208" spans="1:10" s="12" customFormat="1" hidden="1" outlineLevel="2" x14ac:dyDescent="0.25">
      <c r="A208" s="15" t="s">
        <v>171</v>
      </c>
      <c r="B208" s="16" t="s">
        <v>143</v>
      </c>
      <c r="C208" s="16" t="s">
        <v>20</v>
      </c>
      <c r="D208" s="16" t="s">
        <v>44</v>
      </c>
      <c r="E208" s="16" t="s">
        <v>3</v>
      </c>
      <c r="F208" s="16" t="s">
        <v>4</v>
      </c>
      <c r="G208" s="37">
        <f>G209</f>
        <v>0</v>
      </c>
      <c r="H208" s="37">
        <f t="shared" ref="H208:I212" si="80">H209</f>
        <v>0</v>
      </c>
      <c r="I208" s="37">
        <f t="shared" si="80"/>
        <v>0</v>
      </c>
      <c r="J208" s="11"/>
    </row>
    <row r="209" spans="1:10" ht="47.25" hidden="1" outlineLevel="3" x14ac:dyDescent="0.25">
      <c r="A209" s="3" t="s">
        <v>128</v>
      </c>
      <c r="B209" s="4" t="s">
        <v>143</v>
      </c>
      <c r="C209" s="4" t="s">
        <v>20</v>
      </c>
      <c r="D209" s="4" t="s">
        <v>44</v>
      </c>
      <c r="E209" s="4" t="s">
        <v>129</v>
      </c>
      <c r="F209" s="4" t="s">
        <v>4</v>
      </c>
      <c r="G209" s="38">
        <f>G210</f>
        <v>0</v>
      </c>
      <c r="H209" s="38">
        <f t="shared" si="80"/>
        <v>0</v>
      </c>
      <c r="I209" s="38">
        <f t="shared" si="80"/>
        <v>0</v>
      </c>
      <c r="J209" s="2"/>
    </row>
    <row r="210" spans="1:10" ht="47.25" hidden="1" outlineLevel="4" x14ac:dyDescent="0.25">
      <c r="A210" s="3" t="s">
        <v>130</v>
      </c>
      <c r="B210" s="4" t="s">
        <v>143</v>
      </c>
      <c r="C210" s="4" t="s">
        <v>20</v>
      </c>
      <c r="D210" s="4" t="s">
        <v>44</v>
      </c>
      <c r="E210" s="4" t="s">
        <v>131</v>
      </c>
      <c r="F210" s="4" t="s">
        <v>4</v>
      </c>
      <c r="G210" s="38">
        <f>G211</f>
        <v>0</v>
      </c>
      <c r="H210" s="38">
        <f t="shared" si="80"/>
        <v>0</v>
      </c>
      <c r="I210" s="38">
        <f t="shared" si="80"/>
        <v>0</v>
      </c>
      <c r="J210" s="2"/>
    </row>
    <row r="211" spans="1:10" ht="47.25" hidden="1" outlineLevel="5" x14ac:dyDescent="0.25">
      <c r="A211" s="3" t="s">
        <v>172</v>
      </c>
      <c r="B211" s="4" t="s">
        <v>143</v>
      </c>
      <c r="C211" s="4" t="s">
        <v>20</v>
      </c>
      <c r="D211" s="4" t="s">
        <v>44</v>
      </c>
      <c r="E211" s="4" t="s">
        <v>173</v>
      </c>
      <c r="F211" s="4" t="s">
        <v>4</v>
      </c>
      <c r="G211" s="38">
        <f>G212</f>
        <v>0</v>
      </c>
      <c r="H211" s="38">
        <f t="shared" si="80"/>
        <v>0</v>
      </c>
      <c r="I211" s="38">
        <f t="shared" si="80"/>
        <v>0</v>
      </c>
      <c r="J211" s="2"/>
    </row>
    <row r="212" spans="1:10" ht="94.5" hidden="1" outlineLevel="6" x14ac:dyDescent="0.25">
      <c r="A212" s="3" t="s">
        <v>174</v>
      </c>
      <c r="B212" s="4" t="s">
        <v>143</v>
      </c>
      <c r="C212" s="4" t="s">
        <v>20</v>
      </c>
      <c r="D212" s="4" t="s">
        <v>44</v>
      </c>
      <c r="E212" s="4" t="s">
        <v>175</v>
      </c>
      <c r="F212" s="4" t="s">
        <v>4</v>
      </c>
      <c r="G212" s="38">
        <f>G213</f>
        <v>0</v>
      </c>
      <c r="H212" s="38">
        <f t="shared" si="80"/>
        <v>0</v>
      </c>
      <c r="I212" s="38">
        <f t="shared" si="80"/>
        <v>0</v>
      </c>
      <c r="J212" s="2"/>
    </row>
    <row r="213" spans="1:10" ht="47.25" hidden="1" outlineLevel="7" x14ac:dyDescent="0.25">
      <c r="A213" s="3" t="s">
        <v>27</v>
      </c>
      <c r="B213" s="4" t="s">
        <v>143</v>
      </c>
      <c r="C213" s="4" t="s">
        <v>20</v>
      </c>
      <c r="D213" s="4" t="s">
        <v>44</v>
      </c>
      <c r="E213" s="4" t="s">
        <v>175</v>
      </c>
      <c r="F213" s="4" t="s">
        <v>28</v>
      </c>
      <c r="G213" s="38">
        <f>231.3-231.3</f>
        <v>0</v>
      </c>
      <c r="H213" s="38">
        <f>231.3-231.3</f>
        <v>0</v>
      </c>
      <c r="I213" s="38">
        <f>231.3-231.3</f>
        <v>0</v>
      </c>
      <c r="J213" s="2"/>
    </row>
    <row r="214" spans="1:10" s="12" customFormat="1" ht="31.5" outlineLevel="2" collapsed="1" x14ac:dyDescent="0.25">
      <c r="A214" s="15" t="s">
        <v>176</v>
      </c>
      <c r="B214" s="16" t="s">
        <v>143</v>
      </c>
      <c r="C214" s="16" t="s">
        <v>20</v>
      </c>
      <c r="D214" s="16" t="s">
        <v>177</v>
      </c>
      <c r="E214" s="16" t="s">
        <v>3</v>
      </c>
      <c r="F214" s="16" t="s">
        <v>4</v>
      </c>
      <c r="G214" s="37">
        <f>G215+G230</f>
        <v>247036.867</v>
      </c>
      <c r="H214" s="37">
        <f t="shared" ref="H214:I214" si="81">H215+H230</f>
        <v>69923</v>
      </c>
      <c r="I214" s="37">
        <f t="shared" si="81"/>
        <v>69537.2</v>
      </c>
      <c r="J214" s="11"/>
    </row>
    <row r="215" spans="1:10" ht="47.25" outlineLevel="3" x14ac:dyDescent="0.25">
      <c r="A215" s="3" t="s">
        <v>128</v>
      </c>
      <c r="B215" s="4" t="s">
        <v>143</v>
      </c>
      <c r="C215" s="4" t="s">
        <v>20</v>
      </c>
      <c r="D215" s="4" t="s">
        <v>177</v>
      </c>
      <c r="E215" s="4" t="s">
        <v>129</v>
      </c>
      <c r="F215" s="4" t="s">
        <v>4</v>
      </c>
      <c r="G215" s="38">
        <f>G216+G224</f>
        <v>247036.867</v>
      </c>
      <c r="H215" s="38">
        <f t="shared" ref="H215:I215" si="82">H216+H224</f>
        <v>69923</v>
      </c>
      <c r="I215" s="38">
        <f t="shared" si="82"/>
        <v>69537.2</v>
      </c>
      <c r="J215" s="2"/>
    </row>
    <row r="216" spans="1:10" ht="78.75" outlineLevel="4" x14ac:dyDescent="0.25">
      <c r="A216" s="3" t="s">
        <v>145</v>
      </c>
      <c r="B216" s="4" t="s">
        <v>143</v>
      </c>
      <c r="C216" s="4" t="s">
        <v>20</v>
      </c>
      <c r="D216" s="4" t="s">
        <v>177</v>
      </c>
      <c r="E216" s="4" t="s">
        <v>146</v>
      </c>
      <c r="F216" s="4" t="s">
        <v>4</v>
      </c>
      <c r="G216" s="38">
        <f>G217</f>
        <v>215849.06700000001</v>
      </c>
      <c r="H216" s="38">
        <f t="shared" ref="H216:I218" si="83">H217</f>
        <v>66823</v>
      </c>
      <c r="I216" s="38">
        <f t="shared" si="83"/>
        <v>69537.2</v>
      </c>
      <c r="J216" s="2"/>
    </row>
    <row r="217" spans="1:10" ht="63" outlineLevel="5" x14ac:dyDescent="0.25">
      <c r="A217" s="3" t="s">
        <v>147</v>
      </c>
      <c r="B217" s="4" t="s">
        <v>143</v>
      </c>
      <c r="C217" s="4" t="s">
        <v>20</v>
      </c>
      <c r="D217" s="4" t="s">
        <v>177</v>
      </c>
      <c r="E217" s="4" t="s">
        <v>148</v>
      </c>
      <c r="F217" s="4" t="s">
        <v>4</v>
      </c>
      <c r="G217" s="38">
        <f>G218+G220+G222</f>
        <v>215849.06700000001</v>
      </c>
      <c r="H217" s="38">
        <f>H218+H220+H222</f>
        <v>66823</v>
      </c>
      <c r="I217" s="38">
        <f>I218+I220+I222</f>
        <v>69537.2</v>
      </c>
      <c r="J217" s="2"/>
    </row>
    <row r="218" spans="1:10" ht="47.25" outlineLevel="6" x14ac:dyDescent="0.25">
      <c r="A218" s="3" t="s">
        <v>178</v>
      </c>
      <c r="B218" s="4" t="s">
        <v>143</v>
      </c>
      <c r="C218" s="4" t="s">
        <v>20</v>
      </c>
      <c r="D218" s="4" t="s">
        <v>177</v>
      </c>
      <c r="E218" s="4" t="s">
        <v>179</v>
      </c>
      <c r="F218" s="4" t="s">
        <v>4</v>
      </c>
      <c r="G218" s="38">
        <f>G219</f>
        <v>79717.453999999998</v>
      </c>
      <c r="H218" s="38">
        <f t="shared" si="83"/>
        <v>66823</v>
      </c>
      <c r="I218" s="38">
        <f t="shared" si="83"/>
        <v>69537.2</v>
      </c>
      <c r="J218" s="2"/>
    </row>
    <row r="219" spans="1:10" ht="47.25" customHeight="1" outlineLevel="7" x14ac:dyDescent="0.25">
      <c r="A219" s="3" t="s">
        <v>97</v>
      </c>
      <c r="B219" s="4" t="s">
        <v>143</v>
      </c>
      <c r="C219" s="4" t="s">
        <v>20</v>
      </c>
      <c r="D219" s="4" t="s">
        <v>177</v>
      </c>
      <c r="E219" s="4" t="s">
        <v>179</v>
      </c>
      <c r="F219" s="4" t="s">
        <v>98</v>
      </c>
      <c r="G219" s="38">
        <f>64719.67-14926.2+2063.30158-2063.30158+7328.884+3000+2310.1+2285+15000</f>
        <v>79717.453999999998</v>
      </c>
      <c r="H219" s="38">
        <f>68328.2-1505.2</f>
        <v>66823</v>
      </c>
      <c r="I219" s="38">
        <f>63911.5+5625.7</f>
        <v>69537.2</v>
      </c>
      <c r="J219" s="2"/>
    </row>
    <row r="220" spans="1:10" ht="47.25" outlineLevel="7" x14ac:dyDescent="0.25">
      <c r="A220" s="3" t="s">
        <v>667</v>
      </c>
      <c r="B220" s="4" t="s">
        <v>143</v>
      </c>
      <c r="C220" s="4" t="s">
        <v>20</v>
      </c>
      <c r="D220" s="4" t="s">
        <v>177</v>
      </c>
      <c r="E220" s="22" t="s">
        <v>665</v>
      </c>
      <c r="F220" s="4" t="s">
        <v>4</v>
      </c>
      <c r="G220" s="38">
        <f>G221</f>
        <v>118434.5</v>
      </c>
      <c r="H220" s="38">
        <f t="shared" ref="H220:I220" si="84">H221</f>
        <v>0</v>
      </c>
      <c r="I220" s="38">
        <f t="shared" si="84"/>
        <v>0</v>
      </c>
      <c r="J220" s="2"/>
    </row>
    <row r="221" spans="1:10" ht="45.75" customHeight="1" outlineLevel="7" x14ac:dyDescent="0.25">
      <c r="A221" s="3" t="s">
        <v>97</v>
      </c>
      <c r="B221" s="4" t="s">
        <v>143</v>
      </c>
      <c r="C221" s="4" t="s">
        <v>20</v>
      </c>
      <c r="D221" s="4" t="s">
        <v>177</v>
      </c>
      <c r="E221" s="22" t="s">
        <v>665</v>
      </c>
      <c r="F221" s="4" t="s">
        <v>98</v>
      </c>
      <c r="G221" s="38">
        <f>99890.7+18543.8</f>
        <v>118434.5</v>
      </c>
      <c r="H221" s="38">
        <v>0</v>
      </c>
      <c r="I221" s="38">
        <v>0</v>
      </c>
      <c r="J221" s="2"/>
    </row>
    <row r="222" spans="1:10" ht="47.25" outlineLevel="7" x14ac:dyDescent="0.25">
      <c r="A222" s="3" t="s">
        <v>667</v>
      </c>
      <c r="B222" s="4" t="s">
        <v>143</v>
      </c>
      <c r="C222" s="4" t="s">
        <v>20</v>
      </c>
      <c r="D222" s="4" t="s">
        <v>177</v>
      </c>
      <c r="E222" s="22" t="s">
        <v>666</v>
      </c>
      <c r="F222" s="4" t="s">
        <v>4</v>
      </c>
      <c r="G222" s="38">
        <f>G223</f>
        <v>17697.113000000001</v>
      </c>
      <c r="H222" s="38">
        <f t="shared" ref="H222:I222" si="85">H223</f>
        <v>0</v>
      </c>
      <c r="I222" s="38">
        <f t="shared" si="85"/>
        <v>0</v>
      </c>
      <c r="J222" s="2"/>
    </row>
    <row r="223" spans="1:10" ht="47.25" customHeight="1" outlineLevel="7" x14ac:dyDescent="0.25">
      <c r="A223" s="3" t="s">
        <v>97</v>
      </c>
      <c r="B223" s="4" t="s">
        <v>143</v>
      </c>
      <c r="C223" s="4" t="s">
        <v>20</v>
      </c>
      <c r="D223" s="4" t="s">
        <v>177</v>
      </c>
      <c r="E223" s="22" t="s">
        <v>666</v>
      </c>
      <c r="F223" s="4" t="s">
        <v>98</v>
      </c>
      <c r="G223" s="38">
        <f>14926.2+707.61142+2063.30158</f>
        <v>17697.113000000001</v>
      </c>
      <c r="H223" s="38">
        <v>0</v>
      </c>
      <c r="I223" s="38">
        <v>0</v>
      </c>
      <c r="J223" s="2"/>
    </row>
    <row r="224" spans="1:10" ht="126" outlineLevel="4" x14ac:dyDescent="0.25">
      <c r="A224" s="3" t="s">
        <v>180</v>
      </c>
      <c r="B224" s="4" t="s">
        <v>143</v>
      </c>
      <c r="C224" s="4" t="s">
        <v>20</v>
      </c>
      <c r="D224" s="4" t="s">
        <v>177</v>
      </c>
      <c r="E224" s="4" t="s">
        <v>181</v>
      </c>
      <c r="F224" s="4" t="s">
        <v>4</v>
      </c>
      <c r="G224" s="38">
        <f>G225</f>
        <v>31187.8</v>
      </c>
      <c r="H224" s="38">
        <f t="shared" ref="H224:I224" si="86">H225</f>
        <v>3100</v>
      </c>
      <c r="I224" s="38">
        <f t="shared" si="86"/>
        <v>0</v>
      </c>
      <c r="J224" s="2"/>
    </row>
    <row r="225" spans="1:10" ht="47.25" outlineLevel="5" x14ac:dyDescent="0.25">
      <c r="A225" s="3" t="s">
        <v>182</v>
      </c>
      <c r="B225" s="4" t="s">
        <v>143</v>
      </c>
      <c r="C225" s="4" t="s">
        <v>20</v>
      </c>
      <c r="D225" s="4" t="s">
        <v>177</v>
      </c>
      <c r="E225" s="4" t="s">
        <v>183</v>
      </c>
      <c r="F225" s="4" t="s">
        <v>4</v>
      </c>
      <c r="G225" s="38">
        <f>G226+G228</f>
        <v>31187.8</v>
      </c>
      <c r="H225" s="38">
        <f t="shared" ref="H225:I225" si="87">H226+H228</f>
        <v>3100</v>
      </c>
      <c r="I225" s="38">
        <f t="shared" si="87"/>
        <v>0</v>
      </c>
      <c r="J225" s="2"/>
    </row>
    <row r="226" spans="1:10" ht="110.25" outlineLevel="6" x14ac:dyDescent="0.25">
      <c r="A226" s="3" t="s">
        <v>184</v>
      </c>
      <c r="B226" s="4" t="s">
        <v>143</v>
      </c>
      <c r="C226" s="4" t="s">
        <v>20</v>
      </c>
      <c r="D226" s="4" t="s">
        <v>177</v>
      </c>
      <c r="E226" s="4" t="s">
        <v>185</v>
      </c>
      <c r="F226" s="4" t="s">
        <v>4</v>
      </c>
      <c r="G226" s="38">
        <f>G227</f>
        <v>27132.799999999999</v>
      </c>
      <c r="H226" s="38">
        <f t="shared" ref="H226:I226" si="88">H227</f>
        <v>2600</v>
      </c>
      <c r="I226" s="38">
        <f t="shared" si="88"/>
        <v>0</v>
      </c>
      <c r="J226" s="2"/>
    </row>
    <row r="227" spans="1:10" ht="47.25" outlineLevel="7" x14ac:dyDescent="0.25">
      <c r="A227" s="3" t="s">
        <v>186</v>
      </c>
      <c r="B227" s="4" t="s">
        <v>143</v>
      </c>
      <c r="C227" s="4" t="s">
        <v>20</v>
      </c>
      <c r="D227" s="4" t="s">
        <v>177</v>
      </c>
      <c r="E227" s="4" t="s">
        <v>185</v>
      </c>
      <c r="F227" s="4" t="s">
        <v>187</v>
      </c>
      <c r="G227" s="38">
        <f>27132.8</f>
        <v>27132.799999999999</v>
      </c>
      <c r="H227" s="38">
        <v>2600</v>
      </c>
      <c r="I227" s="38">
        <v>0</v>
      </c>
      <c r="J227" s="2"/>
    </row>
    <row r="228" spans="1:10" ht="110.25" outlineLevel="6" x14ac:dyDescent="0.25">
      <c r="A228" s="3" t="s">
        <v>184</v>
      </c>
      <c r="B228" s="4" t="s">
        <v>143</v>
      </c>
      <c r="C228" s="4" t="s">
        <v>20</v>
      </c>
      <c r="D228" s="4" t="s">
        <v>177</v>
      </c>
      <c r="E228" s="4" t="s">
        <v>188</v>
      </c>
      <c r="F228" s="4" t="s">
        <v>4</v>
      </c>
      <c r="G228" s="38">
        <f>G229</f>
        <v>4055</v>
      </c>
      <c r="H228" s="38">
        <f t="shared" ref="H228:I228" si="89">H229</f>
        <v>500</v>
      </c>
      <c r="I228" s="38">
        <f t="shared" si="89"/>
        <v>0</v>
      </c>
      <c r="J228" s="2"/>
    </row>
    <row r="229" spans="1:10" ht="47.25" outlineLevel="7" x14ac:dyDescent="0.25">
      <c r="A229" s="3" t="s">
        <v>186</v>
      </c>
      <c r="B229" s="4" t="s">
        <v>143</v>
      </c>
      <c r="C229" s="4" t="s">
        <v>20</v>
      </c>
      <c r="D229" s="4" t="s">
        <v>177</v>
      </c>
      <c r="E229" s="4" t="s">
        <v>188</v>
      </c>
      <c r="F229" s="4" t="s">
        <v>187</v>
      </c>
      <c r="G229" s="38">
        <v>4055</v>
      </c>
      <c r="H229" s="38">
        <v>500</v>
      </c>
      <c r="I229" s="38">
        <v>0</v>
      </c>
      <c r="J229" s="2"/>
    </row>
    <row r="230" spans="1:10" ht="31.5" hidden="1" outlineLevel="3" x14ac:dyDescent="0.25">
      <c r="A230" s="3" t="s">
        <v>189</v>
      </c>
      <c r="B230" s="4" t="s">
        <v>143</v>
      </c>
      <c r="C230" s="4" t="s">
        <v>20</v>
      </c>
      <c r="D230" s="4" t="s">
        <v>177</v>
      </c>
      <c r="E230" s="4" t="s">
        <v>190</v>
      </c>
      <c r="F230" s="4" t="s">
        <v>4</v>
      </c>
      <c r="G230" s="38">
        <f>G231</f>
        <v>0</v>
      </c>
      <c r="H230" s="38">
        <f>H231</f>
        <v>0</v>
      </c>
      <c r="I230" s="38">
        <f>I231</f>
        <v>0</v>
      </c>
      <c r="J230" s="2"/>
    </row>
    <row r="231" spans="1:10" ht="50.25" hidden="1" customHeight="1" outlineLevel="4" x14ac:dyDescent="0.25">
      <c r="A231" s="3" t="s">
        <v>191</v>
      </c>
      <c r="B231" s="4" t="s">
        <v>143</v>
      </c>
      <c r="C231" s="4" t="s">
        <v>20</v>
      </c>
      <c r="D231" s="4" t="s">
        <v>177</v>
      </c>
      <c r="E231" s="4" t="s">
        <v>192</v>
      </c>
      <c r="F231" s="4" t="s">
        <v>4</v>
      </c>
      <c r="G231" s="38">
        <f>G235+G232</f>
        <v>0</v>
      </c>
      <c r="H231" s="38">
        <f>H235+H232</f>
        <v>0</v>
      </c>
      <c r="I231" s="38">
        <f>I235+I232</f>
        <v>0</v>
      </c>
      <c r="J231" s="2"/>
    </row>
    <row r="232" spans="1:10" ht="47.25" hidden="1" outlineLevel="4" x14ac:dyDescent="0.25">
      <c r="A232" s="3" t="s">
        <v>668</v>
      </c>
      <c r="B232" s="4" t="s">
        <v>143</v>
      </c>
      <c r="C232" s="4" t="s">
        <v>20</v>
      </c>
      <c r="D232" s="4" t="s">
        <v>177</v>
      </c>
      <c r="E232" s="4" t="s">
        <v>669</v>
      </c>
      <c r="F232" s="4" t="s">
        <v>4</v>
      </c>
      <c r="G232" s="38">
        <f>G233</f>
        <v>0</v>
      </c>
      <c r="H232" s="38">
        <f t="shared" ref="H232:I233" si="90">H233</f>
        <v>0</v>
      </c>
      <c r="I232" s="38">
        <f t="shared" si="90"/>
        <v>0</v>
      </c>
      <c r="J232" s="2"/>
    </row>
    <row r="233" spans="1:10" ht="65.25" hidden="1" customHeight="1" outlineLevel="4" x14ac:dyDescent="0.25">
      <c r="A233" s="3" t="s">
        <v>670</v>
      </c>
      <c r="B233" s="4" t="s">
        <v>143</v>
      </c>
      <c r="C233" s="4" t="s">
        <v>20</v>
      </c>
      <c r="D233" s="4" t="s">
        <v>177</v>
      </c>
      <c r="E233" s="4" t="s">
        <v>671</v>
      </c>
      <c r="F233" s="4" t="s">
        <v>4</v>
      </c>
      <c r="G233" s="38">
        <f>G234</f>
        <v>0</v>
      </c>
      <c r="H233" s="38">
        <f t="shared" si="90"/>
        <v>0</v>
      </c>
      <c r="I233" s="38">
        <f t="shared" si="90"/>
        <v>0</v>
      </c>
      <c r="J233" s="2"/>
    </row>
    <row r="234" spans="1:10" ht="47.25" hidden="1" outlineLevel="4" x14ac:dyDescent="0.25">
      <c r="A234" s="3" t="s">
        <v>27</v>
      </c>
      <c r="B234" s="4" t="s">
        <v>143</v>
      </c>
      <c r="C234" s="4" t="s">
        <v>20</v>
      </c>
      <c r="D234" s="4" t="s">
        <v>177</v>
      </c>
      <c r="E234" s="4" t="s">
        <v>671</v>
      </c>
      <c r="F234" s="4" t="s">
        <v>28</v>
      </c>
      <c r="G234" s="38">
        <f>300.96541-300.96541</f>
        <v>0</v>
      </c>
      <c r="H234" s="38">
        <v>0</v>
      </c>
      <c r="I234" s="38">
        <v>0</v>
      </c>
      <c r="J234" s="2"/>
    </row>
    <row r="235" spans="1:10" ht="68.25" hidden="1" customHeight="1" outlineLevel="5" x14ac:dyDescent="0.25">
      <c r="A235" s="3" t="s">
        <v>193</v>
      </c>
      <c r="B235" s="4" t="s">
        <v>143</v>
      </c>
      <c r="C235" s="4" t="s">
        <v>20</v>
      </c>
      <c r="D235" s="4" t="s">
        <v>177</v>
      </c>
      <c r="E235" s="4" t="s">
        <v>194</v>
      </c>
      <c r="F235" s="4" t="s">
        <v>4</v>
      </c>
      <c r="G235" s="38">
        <f>G236</f>
        <v>0</v>
      </c>
      <c r="H235" s="38">
        <f t="shared" ref="H235:I236" si="91">H236</f>
        <v>0</v>
      </c>
      <c r="I235" s="38">
        <f t="shared" si="91"/>
        <v>0</v>
      </c>
      <c r="J235" s="2"/>
    </row>
    <row r="236" spans="1:10" ht="31.5" hidden="1" outlineLevel="6" x14ac:dyDescent="0.25">
      <c r="A236" s="3" t="s">
        <v>195</v>
      </c>
      <c r="B236" s="4" t="s">
        <v>143</v>
      </c>
      <c r="C236" s="4" t="s">
        <v>20</v>
      </c>
      <c r="D236" s="4" t="s">
        <v>177</v>
      </c>
      <c r="E236" s="4" t="s">
        <v>196</v>
      </c>
      <c r="F236" s="4" t="s">
        <v>4</v>
      </c>
      <c r="G236" s="38">
        <f>G237</f>
        <v>0</v>
      </c>
      <c r="H236" s="38">
        <f t="shared" si="91"/>
        <v>0</v>
      </c>
      <c r="I236" s="38">
        <f t="shared" si="91"/>
        <v>0</v>
      </c>
      <c r="J236" s="2"/>
    </row>
    <row r="237" spans="1:10" ht="47.25" hidden="1" outlineLevel="7" x14ac:dyDescent="0.25">
      <c r="A237" s="3" t="s">
        <v>27</v>
      </c>
      <c r="B237" s="4" t="s">
        <v>143</v>
      </c>
      <c r="C237" s="4" t="s">
        <v>20</v>
      </c>
      <c r="D237" s="4" t="s">
        <v>177</v>
      </c>
      <c r="E237" s="4" t="s">
        <v>196</v>
      </c>
      <c r="F237" s="4" t="s">
        <v>28</v>
      </c>
      <c r="G237" s="38">
        <f>5960-5960</f>
        <v>0</v>
      </c>
      <c r="H237" s="38">
        <f>5960-5960</f>
        <v>0</v>
      </c>
      <c r="I237" s="38">
        <f>5960-5960</f>
        <v>0</v>
      </c>
      <c r="J237" s="2"/>
    </row>
    <row r="238" spans="1:10" s="12" customFormat="1" ht="31.5" outlineLevel="2" collapsed="1" x14ac:dyDescent="0.25">
      <c r="A238" s="15" t="s">
        <v>92</v>
      </c>
      <c r="B238" s="16" t="s">
        <v>143</v>
      </c>
      <c r="C238" s="16" t="s">
        <v>20</v>
      </c>
      <c r="D238" s="16" t="s">
        <v>93</v>
      </c>
      <c r="E238" s="16" t="s">
        <v>3</v>
      </c>
      <c r="F238" s="16" t="s">
        <v>4</v>
      </c>
      <c r="G238" s="37">
        <f>G239</f>
        <v>456</v>
      </c>
      <c r="H238" s="37">
        <f t="shared" ref="H238:I242" si="92">H239</f>
        <v>76</v>
      </c>
      <c r="I238" s="37">
        <f t="shared" si="92"/>
        <v>76</v>
      </c>
      <c r="J238" s="11"/>
    </row>
    <row r="239" spans="1:10" ht="47.25" outlineLevel="3" x14ac:dyDescent="0.25">
      <c r="A239" s="3" t="s">
        <v>128</v>
      </c>
      <c r="B239" s="4" t="s">
        <v>143</v>
      </c>
      <c r="C239" s="4" t="s">
        <v>20</v>
      </c>
      <c r="D239" s="4" t="s">
        <v>93</v>
      </c>
      <c r="E239" s="4" t="s">
        <v>129</v>
      </c>
      <c r="F239" s="4" t="s">
        <v>4</v>
      </c>
      <c r="G239" s="38">
        <f>G240</f>
        <v>456</v>
      </c>
      <c r="H239" s="38">
        <f t="shared" si="92"/>
        <v>76</v>
      </c>
      <c r="I239" s="38">
        <f t="shared" si="92"/>
        <v>76</v>
      </c>
      <c r="J239" s="2"/>
    </row>
    <row r="240" spans="1:10" ht="47.25" outlineLevel="4" x14ac:dyDescent="0.25">
      <c r="A240" s="3" t="s">
        <v>197</v>
      </c>
      <c r="B240" s="4" t="s">
        <v>143</v>
      </c>
      <c r="C240" s="4" t="s">
        <v>20</v>
      </c>
      <c r="D240" s="4" t="s">
        <v>93</v>
      </c>
      <c r="E240" s="4" t="s">
        <v>198</v>
      </c>
      <c r="F240" s="4" t="s">
        <v>4</v>
      </c>
      <c r="G240" s="38">
        <f>G241</f>
        <v>456</v>
      </c>
      <c r="H240" s="38">
        <f t="shared" si="92"/>
        <v>76</v>
      </c>
      <c r="I240" s="38">
        <f t="shared" si="92"/>
        <v>76</v>
      </c>
      <c r="J240" s="2"/>
    </row>
    <row r="241" spans="1:10" ht="47.25" outlineLevel="5" x14ac:dyDescent="0.25">
      <c r="A241" s="3" t="s">
        <v>199</v>
      </c>
      <c r="B241" s="4" t="s">
        <v>143</v>
      </c>
      <c r="C241" s="4" t="s">
        <v>20</v>
      </c>
      <c r="D241" s="4" t="s">
        <v>93</v>
      </c>
      <c r="E241" s="4" t="s">
        <v>200</v>
      </c>
      <c r="F241" s="4" t="s">
        <v>4</v>
      </c>
      <c r="G241" s="38">
        <f>G242+G244</f>
        <v>456</v>
      </c>
      <c r="H241" s="38">
        <f t="shared" si="92"/>
        <v>76</v>
      </c>
      <c r="I241" s="38">
        <f t="shared" si="92"/>
        <v>76</v>
      </c>
      <c r="J241" s="2"/>
    </row>
    <row r="242" spans="1:10" ht="31.5" outlineLevel="6" x14ac:dyDescent="0.25">
      <c r="A242" s="3" t="s">
        <v>201</v>
      </c>
      <c r="B242" s="4" t="s">
        <v>143</v>
      </c>
      <c r="C242" s="4" t="s">
        <v>20</v>
      </c>
      <c r="D242" s="4" t="s">
        <v>93</v>
      </c>
      <c r="E242" s="4" t="s">
        <v>202</v>
      </c>
      <c r="F242" s="4" t="s">
        <v>4</v>
      </c>
      <c r="G242" s="38">
        <f>G243</f>
        <v>76</v>
      </c>
      <c r="H242" s="38">
        <f t="shared" si="92"/>
        <v>76</v>
      </c>
      <c r="I242" s="38">
        <f t="shared" si="92"/>
        <v>76</v>
      </c>
      <c r="J242" s="2"/>
    </row>
    <row r="243" spans="1:10" ht="47.25" outlineLevel="7" x14ac:dyDescent="0.25">
      <c r="A243" s="3" t="s">
        <v>27</v>
      </c>
      <c r="B243" s="4" t="s">
        <v>143</v>
      </c>
      <c r="C243" s="4" t="s">
        <v>20</v>
      </c>
      <c r="D243" s="4" t="s">
        <v>93</v>
      </c>
      <c r="E243" s="4" t="s">
        <v>202</v>
      </c>
      <c r="F243" s="4" t="s">
        <v>28</v>
      </c>
      <c r="G243" s="38">
        <v>76</v>
      </c>
      <c r="H243" s="38">
        <v>76</v>
      </c>
      <c r="I243" s="38">
        <v>76</v>
      </c>
      <c r="J243" s="2"/>
    </row>
    <row r="244" spans="1:10" ht="47.25" outlineLevel="7" x14ac:dyDescent="0.25">
      <c r="A244" s="3" t="s">
        <v>725</v>
      </c>
      <c r="B244" s="4" t="s">
        <v>143</v>
      </c>
      <c r="C244" s="4" t="s">
        <v>20</v>
      </c>
      <c r="D244" s="4" t="s">
        <v>93</v>
      </c>
      <c r="E244" s="22" t="s">
        <v>724</v>
      </c>
      <c r="F244" s="4" t="s">
        <v>4</v>
      </c>
      <c r="G244" s="38">
        <f>G245</f>
        <v>380</v>
      </c>
      <c r="H244" s="38">
        <f t="shared" ref="H244:I244" si="93">H245</f>
        <v>0</v>
      </c>
      <c r="I244" s="38">
        <f t="shared" si="93"/>
        <v>0</v>
      </c>
      <c r="J244" s="2"/>
    </row>
    <row r="245" spans="1:10" ht="47.25" outlineLevel="7" x14ac:dyDescent="0.25">
      <c r="A245" s="3" t="s">
        <v>27</v>
      </c>
      <c r="B245" s="4" t="s">
        <v>143</v>
      </c>
      <c r="C245" s="4" t="s">
        <v>20</v>
      </c>
      <c r="D245" s="4" t="s">
        <v>93</v>
      </c>
      <c r="E245" s="22" t="s">
        <v>724</v>
      </c>
      <c r="F245" s="4" t="s">
        <v>28</v>
      </c>
      <c r="G245" s="38">
        <v>380</v>
      </c>
      <c r="H245" s="38">
        <v>0</v>
      </c>
      <c r="I245" s="38">
        <v>0</v>
      </c>
      <c r="J245" s="2"/>
    </row>
    <row r="246" spans="1:10" s="10" customFormat="1" ht="31.5" outlineLevel="1" x14ac:dyDescent="0.25">
      <c r="A246" s="13" t="s">
        <v>203</v>
      </c>
      <c r="B246" s="14" t="s">
        <v>143</v>
      </c>
      <c r="C246" s="14" t="s">
        <v>44</v>
      </c>
      <c r="D246" s="14" t="s">
        <v>2</v>
      </c>
      <c r="E246" s="14" t="s">
        <v>3</v>
      </c>
      <c r="F246" s="14" t="s">
        <v>4</v>
      </c>
      <c r="G246" s="36">
        <f>G247+G281+G317</f>
        <v>376534.00482999999</v>
      </c>
      <c r="H246" s="36">
        <f t="shared" ref="H246:I246" si="94">H247+H281+H317</f>
        <v>415626.20000000007</v>
      </c>
      <c r="I246" s="36">
        <f t="shared" si="94"/>
        <v>182431.8</v>
      </c>
      <c r="J246" s="9"/>
    </row>
    <row r="247" spans="1:10" s="12" customFormat="1" outlineLevel="2" x14ac:dyDescent="0.25">
      <c r="A247" s="15" t="s">
        <v>204</v>
      </c>
      <c r="B247" s="16" t="s">
        <v>143</v>
      </c>
      <c r="C247" s="16" t="s">
        <v>44</v>
      </c>
      <c r="D247" s="16" t="s">
        <v>8</v>
      </c>
      <c r="E247" s="16" t="s">
        <v>3</v>
      </c>
      <c r="F247" s="16" t="s">
        <v>4</v>
      </c>
      <c r="G247" s="37">
        <f>G248</f>
        <v>75782.316259999992</v>
      </c>
      <c r="H247" s="37">
        <f t="shared" ref="H247:I247" si="95">H248</f>
        <v>282894.67136000004</v>
      </c>
      <c r="I247" s="37">
        <f t="shared" si="95"/>
        <v>28634.400000000001</v>
      </c>
      <c r="J247" s="11"/>
    </row>
    <row r="248" spans="1:10" ht="47.25" outlineLevel="3" x14ac:dyDescent="0.25">
      <c r="A248" s="3" t="s">
        <v>128</v>
      </c>
      <c r="B248" s="4" t="s">
        <v>143</v>
      </c>
      <c r="C248" s="4" t="s">
        <v>44</v>
      </c>
      <c r="D248" s="4" t="s">
        <v>8</v>
      </c>
      <c r="E248" s="4" t="s">
        <v>129</v>
      </c>
      <c r="F248" s="4" t="s">
        <v>4</v>
      </c>
      <c r="G248" s="38">
        <f>G249+G257+G263+G271</f>
        <v>75782.316259999992</v>
      </c>
      <c r="H248" s="38">
        <f t="shared" ref="H248:I248" si="96">H249+H257+H263+H271</f>
        <v>282894.67136000004</v>
      </c>
      <c r="I248" s="38">
        <f t="shared" si="96"/>
        <v>28634.400000000001</v>
      </c>
      <c r="J248" s="2"/>
    </row>
    <row r="249" spans="1:10" ht="47.25" outlineLevel="4" x14ac:dyDescent="0.25">
      <c r="A249" s="3" t="s">
        <v>197</v>
      </c>
      <c r="B249" s="4" t="s">
        <v>143</v>
      </c>
      <c r="C249" s="4" t="s">
        <v>44</v>
      </c>
      <c r="D249" s="4" t="s">
        <v>8</v>
      </c>
      <c r="E249" s="4" t="s">
        <v>198</v>
      </c>
      <c r="F249" s="4" t="s">
        <v>4</v>
      </c>
      <c r="G249" s="38">
        <f>G250</f>
        <v>70411.200259999998</v>
      </c>
      <c r="H249" s="38">
        <f t="shared" ref="H249:I249" si="97">H250</f>
        <v>18000</v>
      </c>
      <c r="I249" s="38">
        <f t="shared" si="97"/>
        <v>0</v>
      </c>
      <c r="J249" s="2"/>
    </row>
    <row r="250" spans="1:10" ht="63" outlineLevel="5" x14ac:dyDescent="0.25">
      <c r="A250" s="3" t="s">
        <v>205</v>
      </c>
      <c r="B250" s="4" t="s">
        <v>143</v>
      </c>
      <c r="C250" s="4" t="s">
        <v>44</v>
      </c>
      <c r="D250" s="4" t="s">
        <v>8</v>
      </c>
      <c r="E250" s="4" t="s">
        <v>206</v>
      </c>
      <c r="F250" s="4" t="s">
        <v>4</v>
      </c>
      <c r="G250" s="38">
        <f>G253+G255+G251</f>
        <v>70411.200259999998</v>
      </c>
      <c r="H250" s="38">
        <f t="shared" ref="H250:I250" si="98">H253+H255</f>
        <v>18000</v>
      </c>
      <c r="I250" s="38">
        <f t="shared" si="98"/>
        <v>0</v>
      </c>
      <c r="J250" s="2"/>
    </row>
    <row r="251" spans="1:10" ht="38.25" customHeight="1" outlineLevel="5" x14ac:dyDescent="0.25">
      <c r="A251" s="31" t="s">
        <v>754</v>
      </c>
      <c r="B251" s="30" t="s">
        <v>143</v>
      </c>
      <c r="C251" s="22" t="s">
        <v>44</v>
      </c>
      <c r="D251" s="22" t="s">
        <v>8</v>
      </c>
      <c r="E251" s="22" t="s">
        <v>753</v>
      </c>
      <c r="F251" s="22" t="s">
        <v>4</v>
      </c>
      <c r="G251" s="38">
        <f>G252</f>
        <v>4602</v>
      </c>
      <c r="H251" s="38">
        <f t="shared" ref="H251:I251" si="99">H252</f>
        <v>0</v>
      </c>
      <c r="I251" s="38">
        <f t="shared" si="99"/>
        <v>0</v>
      </c>
      <c r="J251" s="2"/>
    </row>
    <row r="252" spans="1:10" ht="47.25" outlineLevel="5" x14ac:dyDescent="0.25">
      <c r="A252" s="3" t="s">
        <v>186</v>
      </c>
      <c r="B252" s="22" t="s">
        <v>143</v>
      </c>
      <c r="C252" s="22" t="s">
        <v>44</v>
      </c>
      <c r="D252" s="22" t="s">
        <v>8</v>
      </c>
      <c r="E252" s="22" t="s">
        <v>753</v>
      </c>
      <c r="F252" s="22" t="s">
        <v>187</v>
      </c>
      <c r="G252" s="38">
        <v>4602</v>
      </c>
      <c r="H252" s="38">
        <v>0</v>
      </c>
      <c r="I252" s="38">
        <v>0</v>
      </c>
      <c r="J252" s="2"/>
    </row>
    <row r="253" spans="1:10" ht="63" outlineLevel="6" x14ac:dyDescent="0.25">
      <c r="A253" s="3" t="s">
        <v>207</v>
      </c>
      <c r="B253" s="4" t="s">
        <v>143</v>
      </c>
      <c r="C253" s="4" t="s">
        <v>44</v>
      </c>
      <c r="D253" s="4" t="s">
        <v>8</v>
      </c>
      <c r="E253" s="4" t="s">
        <v>208</v>
      </c>
      <c r="F253" s="4" t="s">
        <v>4</v>
      </c>
      <c r="G253" s="38">
        <f>G254</f>
        <v>57213.8</v>
      </c>
      <c r="H253" s="38">
        <f t="shared" ref="H253:I253" si="100">H254</f>
        <v>0</v>
      </c>
      <c r="I253" s="38">
        <f t="shared" si="100"/>
        <v>0</v>
      </c>
      <c r="J253" s="2"/>
    </row>
    <row r="254" spans="1:10" ht="47.25" outlineLevel="7" x14ac:dyDescent="0.25">
      <c r="A254" s="3" t="s">
        <v>186</v>
      </c>
      <c r="B254" s="4" t="s">
        <v>143</v>
      </c>
      <c r="C254" s="4" t="s">
        <v>44</v>
      </c>
      <c r="D254" s="4" t="s">
        <v>8</v>
      </c>
      <c r="E254" s="4" t="s">
        <v>208</v>
      </c>
      <c r="F254" s="4" t="s">
        <v>187</v>
      </c>
      <c r="G254" s="38">
        <f>27798.5+7411+22004.3</f>
        <v>57213.8</v>
      </c>
      <c r="H254" s="38">
        <v>0</v>
      </c>
      <c r="I254" s="38">
        <v>0</v>
      </c>
      <c r="J254" s="2"/>
    </row>
    <row r="255" spans="1:10" ht="63" outlineLevel="6" x14ac:dyDescent="0.25">
      <c r="A255" s="3" t="s">
        <v>207</v>
      </c>
      <c r="B255" s="4" t="s">
        <v>143</v>
      </c>
      <c r="C255" s="4" t="s">
        <v>44</v>
      </c>
      <c r="D255" s="4" t="s">
        <v>8</v>
      </c>
      <c r="E255" s="4" t="s">
        <v>209</v>
      </c>
      <c r="F255" s="4" t="s">
        <v>4</v>
      </c>
      <c r="G255" s="38">
        <f>G256</f>
        <v>8595.4002600000003</v>
      </c>
      <c r="H255" s="38">
        <f t="shared" ref="H255:I255" si="101">H256</f>
        <v>18000</v>
      </c>
      <c r="I255" s="38">
        <f t="shared" si="101"/>
        <v>0</v>
      </c>
      <c r="J255" s="2"/>
    </row>
    <row r="256" spans="1:10" ht="47.25" outlineLevel="7" x14ac:dyDescent="0.25">
      <c r="A256" s="3" t="s">
        <v>186</v>
      </c>
      <c r="B256" s="4" t="s">
        <v>143</v>
      </c>
      <c r="C256" s="4" t="s">
        <v>44</v>
      </c>
      <c r="D256" s="4" t="s">
        <v>8</v>
      </c>
      <c r="E256" s="4" t="s">
        <v>209</v>
      </c>
      <c r="F256" s="4" t="s">
        <v>187</v>
      </c>
      <c r="G256" s="38">
        <f>4154.1-0.08974+1107.39+45+3289</f>
        <v>8595.4002600000003</v>
      </c>
      <c r="H256" s="38">
        <v>18000</v>
      </c>
      <c r="I256" s="38">
        <v>0</v>
      </c>
      <c r="J256" s="2"/>
    </row>
    <row r="257" spans="1:10" ht="126" outlineLevel="4" x14ac:dyDescent="0.25">
      <c r="A257" s="3" t="s">
        <v>180</v>
      </c>
      <c r="B257" s="4" t="s">
        <v>143</v>
      </c>
      <c r="C257" s="4" t="s">
        <v>44</v>
      </c>
      <c r="D257" s="4" t="s">
        <v>8</v>
      </c>
      <c r="E257" s="4" t="s">
        <v>181</v>
      </c>
      <c r="F257" s="4" t="s">
        <v>4</v>
      </c>
      <c r="G257" s="38">
        <f>G258</f>
        <v>5269</v>
      </c>
      <c r="H257" s="38">
        <f t="shared" ref="H257:I257" si="102">H258</f>
        <v>6199.6</v>
      </c>
      <c r="I257" s="38">
        <f t="shared" si="102"/>
        <v>15134.4</v>
      </c>
      <c r="J257" s="2"/>
    </row>
    <row r="258" spans="1:10" ht="47.25" outlineLevel="5" x14ac:dyDescent="0.25">
      <c r="A258" s="3" t="s">
        <v>182</v>
      </c>
      <c r="B258" s="4" t="s">
        <v>143</v>
      </c>
      <c r="C258" s="4" t="s">
        <v>44</v>
      </c>
      <c r="D258" s="4" t="s">
        <v>8</v>
      </c>
      <c r="E258" s="4" t="s">
        <v>183</v>
      </c>
      <c r="F258" s="4" t="s">
        <v>4</v>
      </c>
      <c r="G258" s="38">
        <f>G259+G261</f>
        <v>5269</v>
      </c>
      <c r="H258" s="38">
        <f t="shared" ref="H258:I258" si="103">H259+H261</f>
        <v>6199.6</v>
      </c>
      <c r="I258" s="38">
        <f t="shared" si="103"/>
        <v>15134.4</v>
      </c>
      <c r="J258" s="2"/>
    </row>
    <row r="259" spans="1:10" ht="110.25" outlineLevel="6" x14ac:dyDescent="0.25">
      <c r="A259" s="3" t="s">
        <v>184</v>
      </c>
      <c r="B259" s="4" t="s">
        <v>143</v>
      </c>
      <c r="C259" s="4" t="s">
        <v>44</v>
      </c>
      <c r="D259" s="4" t="s">
        <v>8</v>
      </c>
      <c r="E259" s="4" t="s">
        <v>185</v>
      </c>
      <c r="F259" s="4" t="s">
        <v>4</v>
      </c>
      <c r="G259" s="38">
        <f>G260</f>
        <v>4400</v>
      </c>
      <c r="H259" s="38">
        <f t="shared" ref="H259:I259" si="104">H260</f>
        <v>5490.6</v>
      </c>
      <c r="I259" s="38">
        <f t="shared" si="104"/>
        <v>13166.9</v>
      </c>
      <c r="J259" s="2"/>
    </row>
    <row r="260" spans="1:10" ht="47.25" outlineLevel="7" x14ac:dyDescent="0.25">
      <c r="A260" s="3" t="s">
        <v>186</v>
      </c>
      <c r="B260" s="4" t="s">
        <v>143</v>
      </c>
      <c r="C260" s="4" t="s">
        <v>44</v>
      </c>
      <c r="D260" s="4" t="s">
        <v>8</v>
      </c>
      <c r="E260" s="4" t="s">
        <v>185</v>
      </c>
      <c r="F260" s="4" t="s">
        <v>187</v>
      </c>
      <c r="G260" s="38">
        <v>4400</v>
      </c>
      <c r="H260" s="38">
        <v>5490.6</v>
      </c>
      <c r="I260" s="38">
        <v>13166.9</v>
      </c>
      <c r="J260" s="2"/>
    </row>
    <row r="261" spans="1:10" ht="110.25" outlineLevel="6" x14ac:dyDescent="0.25">
      <c r="A261" s="3" t="s">
        <v>184</v>
      </c>
      <c r="B261" s="4" t="s">
        <v>143</v>
      </c>
      <c r="C261" s="4" t="s">
        <v>44</v>
      </c>
      <c r="D261" s="4" t="s">
        <v>8</v>
      </c>
      <c r="E261" s="4" t="s">
        <v>188</v>
      </c>
      <c r="F261" s="4" t="s">
        <v>4</v>
      </c>
      <c r="G261" s="38">
        <f>G262</f>
        <v>869</v>
      </c>
      <c r="H261" s="38">
        <f t="shared" ref="H261:I261" si="105">H262</f>
        <v>709</v>
      </c>
      <c r="I261" s="38">
        <f t="shared" si="105"/>
        <v>1967.5</v>
      </c>
      <c r="J261" s="2"/>
    </row>
    <row r="262" spans="1:10" ht="47.25" outlineLevel="7" x14ac:dyDescent="0.25">
      <c r="A262" s="3" t="s">
        <v>186</v>
      </c>
      <c r="B262" s="4" t="s">
        <v>143</v>
      </c>
      <c r="C262" s="4" t="s">
        <v>44</v>
      </c>
      <c r="D262" s="4" t="s">
        <v>8</v>
      </c>
      <c r="E262" s="4" t="s">
        <v>188</v>
      </c>
      <c r="F262" s="4" t="s">
        <v>187</v>
      </c>
      <c r="G262" s="38">
        <f>100+200+569</f>
        <v>869</v>
      </c>
      <c r="H262" s="38">
        <v>709</v>
      </c>
      <c r="I262" s="38">
        <v>1967.5</v>
      </c>
      <c r="J262" s="2"/>
    </row>
    <row r="263" spans="1:10" ht="47.25" outlineLevel="4" x14ac:dyDescent="0.25">
      <c r="A263" s="3" t="s">
        <v>210</v>
      </c>
      <c r="B263" s="4" t="s">
        <v>143</v>
      </c>
      <c r="C263" s="4" t="s">
        <v>44</v>
      </c>
      <c r="D263" s="4" t="s">
        <v>8</v>
      </c>
      <c r="E263" s="4" t="s">
        <v>211</v>
      </c>
      <c r="F263" s="4" t="s">
        <v>4</v>
      </c>
      <c r="G263" s="38">
        <f>G264</f>
        <v>0</v>
      </c>
      <c r="H263" s="38">
        <f t="shared" ref="H263:I263" si="106">H264</f>
        <v>8710.9713599999995</v>
      </c>
      <c r="I263" s="38">
        <f t="shared" si="106"/>
        <v>13500</v>
      </c>
      <c r="J263" s="2"/>
    </row>
    <row r="264" spans="1:10" ht="63" outlineLevel="5" x14ac:dyDescent="0.25">
      <c r="A264" s="3" t="s">
        <v>212</v>
      </c>
      <c r="B264" s="4" t="s">
        <v>143</v>
      </c>
      <c r="C264" s="4" t="s">
        <v>44</v>
      </c>
      <c r="D264" s="4" t="s">
        <v>8</v>
      </c>
      <c r="E264" s="4" t="s">
        <v>213</v>
      </c>
      <c r="F264" s="4" t="s">
        <v>4</v>
      </c>
      <c r="G264" s="38">
        <f>G267+G269</f>
        <v>0</v>
      </c>
      <c r="H264" s="38">
        <f>H267+H269+H265</f>
        <v>8710.9713599999995</v>
      </c>
      <c r="I264" s="38">
        <f t="shared" ref="I264" si="107">I267+I269</f>
        <v>13500</v>
      </c>
      <c r="J264" s="2"/>
    </row>
    <row r="265" spans="1:10" ht="63" outlineLevel="5" x14ac:dyDescent="0.25">
      <c r="A265" s="3" t="s">
        <v>716</v>
      </c>
      <c r="B265" s="4" t="s">
        <v>143</v>
      </c>
      <c r="C265" s="4" t="s">
        <v>44</v>
      </c>
      <c r="D265" s="4" t="s">
        <v>8</v>
      </c>
      <c r="E265" s="22" t="s">
        <v>715</v>
      </c>
      <c r="F265" s="22" t="s">
        <v>4</v>
      </c>
      <c r="G265" s="38">
        <f>G266</f>
        <v>0</v>
      </c>
      <c r="H265" s="38">
        <f t="shared" ref="H265:I265" si="108">H266</f>
        <v>8710.9713599999995</v>
      </c>
      <c r="I265" s="38">
        <f t="shared" si="108"/>
        <v>0</v>
      </c>
      <c r="J265" s="2"/>
    </row>
    <row r="266" spans="1:10" ht="47.25" outlineLevel="5" x14ac:dyDescent="0.25">
      <c r="A266" s="3" t="s">
        <v>693</v>
      </c>
      <c r="B266" s="4" t="s">
        <v>143</v>
      </c>
      <c r="C266" s="4" t="s">
        <v>44</v>
      </c>
      <c r="D266" s="4" t="s">
        <v>8</v>
      </c>
      <c r="E266" s="22" t="s">
        <v>715</v>
      </c>
      <c r="F266" s="22" t="s">
        <v>187</v>
      </c>
      <c r="G266" s="38">
        <v>0</v>
      </c>
      <c r="H266" s="38">
        <v>8710.9713599999995</v>
      </c>
      <c r="I266" s="38">
        <v>0</v>
      </c>
      <c r="J266" s="2"/>
    </row>
    <row r="267" spans="1:10" ht="47.25" outlineLevel="6" x14ac:dyDescent="0.25">
      <c r="A267" s="3" t="s">
        <v>214</v>
      </c>
      <c r="B267" s="4" t="s">
        <v>143</v>
      </c>
      <c r="C267" s="4" t="s">
        <v>44</v>
      </c>
      <c r="D267" s="4" t="s">
        <v>8</v>
      </c>
      <c r="E267" s="4" t="s">
        <v>215</v>
      </c>
      <c r="F267" s="4" t="s">
        <v>4</v>
      </c>
      <c r="G267" s="38">
        <f>G268</f>
        <v>0</v>
      </c>
      <c r="H267" s="38">
        <f t="shared" ref="H267:I267" si="109">H268</f>
        <v>0</v>
      </c>
      <c r="I267" s="38">
        <f t="shared" si="109"/>
        <v>11745</v>
      </c>
      <c r="J267" s="2"/>
    </row>
    <row r="268" spans="1:10" ht="47.25" outlineLevel="7" x14ac:dyDescent="0.25">
      <c r="A268" s="3" t="s">
        <v>27</v>
      </c>
      <c r="B268" s="4" t="s">
        <v>143</v>
      </c>
      <c r="C268" s="4" t="s">
        <v>44</v>
      </c>
      <c r="D268" s="4" t="s">
        <v>8</v>
      </c>
      <c r="E268" s="4" t="s">
        <v>215</v>
      </c>
      <c r="F268" s="4" t="s">
        <v>28</v>
      </c>
      <c r="G268" s="38">
        <v>0</v>
      </c>
      <c r="H268" s="38">
        <v>0</v>
      </c>
      <c r="I268" s="38">
        <v>11745</v>
      </c>
      <c r="J268" s="2"/>
    </row>
    <row r="269" spans="1:10" ht="47.25" outlineLevel="6" x14ac:dyDescent="0.25">
      <c r="A269" s="3" t="s">
        <v>214</v>
      </c>
      <c r="B269" s="4" t="s">
        <v>143</v>
      </c>
      <c r="C269" s="4" t="s">
        <v>44</v>
      </c>
      <c r="D269" s="4" t="s">
        <v>8</v>
      </c>
      <c r="E269" s="4" t="s">
        <v>216</v>
      </c>
      <c r="F269" s="4" t="s">
        <v>4</v>
      </c>
      <c r="G269" s="38">
        <f>G270</f>
        <v>0</v>
      </c>
      <c r="H269" s="38">
        <f t="shared" ref="H269:I269" si="110">H270</f>
        <v>0</v>
      </c>
      <c r="I269" s="38">
        <f t="shared" si="110"/>
        <v>1755</v>
      </c>
      <c r="J269" s="2"/>
    </row>
    <row r="270" spans="1:10" ht="47.25" outlineLevel="7" x14ac:dyDescent="0.25">
      <c r="A270" s="3" t="s">
        <v>27</v>
      </c>
      <c r="B270" s="4" t="s">
        <v>143</v>
      </c>
      <c r="C270" s="4" t="s">
        <v>44</v>
      </c>
      <c r="D270" s="4" t="s">
        <v>8</v>
      </c>
      <c r="E270" s="4" t="s">
        <v>216</v>
      </c>
      <c r="F270" s="4" t="s">
        <v>28</v>
      </c>
      <c r="G270" s="38">
        <v>0</v>
      </c>
      <c r="H270" s="38">
        <v>0</v>
      </c>
      <c r="I270" s="38">
        <v>1755</v>
      </c>
      <c r="J270" s="2"/>
    </row>
    <row r="271" spans="1:10" ht="31.5" outlineLevel="4" x14ac:dyDescent="0.25">
      <c r="A271" s="3" t="s">
        <v>217</v>
      </c>
      <c r="B271" s="4" t="s">
        <v>143</v>
      </c>
      <c r="C271" s="4" t="s">
        <v>44</v>
      </c>
      <c r="D271" s="4" t="s">
        <v>8</v>
      </c>
      <c r="E271" s="4" t="s">
        <v>218</v>
      </c>
      <c r="F271" s="4" t="s">
        <v>4</v>
      </c>
      <c r="G271" s="38">
        <f>G272+G278+G275</f>
        <v>102.11599999999999</v>
      </c>
      <c r="H271" s="38">
        <f>H272+H278+H275</f>
        <v>249984.1</v>
      </c>
      <c r="I271" s="38">
        <f>I272+I278+I275</f>
        <v>0</v>
      </c>
      <c r="J271" s="2"/>
    </row>
    <row r="272" spans="1:10" ht="63" outlineLevel="5" x14ac:dyDescent="0.25">
      <c r="A272" s="3" t="s">
        <v>205</v>
      </c>
      <c r="B272" s="4" t="s">
        <v>143</v>
      </c>
      <c r="C272" s="4" t="s">
        <v>44</v>
      </c>
      <c r="D272" s="4" t="s">
        <v>8</v>
      </c>
      <c r="E272" s="4" t="s">
        <v>219</v>
      </c>
      <c r="F272" s="4" t="s">
        <v>4</v>
      </c>
      <c r="G272" s="38">
        <f>G273</f>
        <v>102.11599999999999</v>
      </c>
      <c r="H272" s="38">
        <f t="shared" ref="H272:I273" si="111">H273</f>
        <v>0</v>
      </c>
      <c r="I272" s="38">
        <f t="shared" si="111"/>
        <v>0</v>
      </c>
      <c r="J272" s="2"/>
    </row>
    <row r="273" spans="1:10" ht="47.25" outlineLevel="6" x14ac:dyDescent="0.25">
      <c r="A273" s="3" t="s">
        <v>220</v>
      </c>
      <c r="B273" s="4" t="s">
        <v>143</v>
      </c>
      <c r="C273" s="4" t="s">
        <v>44</v>
      </c>
      <c r="D273" s="4" t="s">
        <v>8</v>
      </c>
      <c r="E273" s="4" t="s">
        <v>221</v>
      </c>
      <c r="F273" s="4" t="s">
        <v>4</v>
      </c>
      <c r="G273" s="38">
        <f>G274</f>
        <v>102.11599999999999</v>
      </c>
      <c r="H273" s="38">
        <f t="shared" si="111"/>
        <v>0</v>
      </c>
      <c r="I273" s="38">
        <f t="shared" si="111"/>
        <v>0</v>
      </c>
      <c r="J273" s="2"/>
    </row>
    <row r="274" spans="1:10" ht="47.25" outlineLevel="7" x14ac:dyDescent="0.25">
      <c r="A274" s="3" t="s">
        <v>186</v>
      </c>
      <c r="B274" s="4" t="s">
        <v>143</v>
      </c>
      <c r="C274" s="4" t="s">
        <v>44</v>
      </c>
      <c r="D274" s="4" t="s">
        <v>8</v>
      </c>
      <c r="E274" s="4" t="s">
        <v>221</v>
      </c>
      <c r="F274" s="4" t="s">
        <v>187</v>
      </c>
      <c r="G274" s="38">
        <f>10000-7897.884-2000</f>
        <v>102.11599999999999</v>
      </c>
      <c r="H274" s="38">
        <v>0</v>
      </c>
      <c r="I274" s="38">
        <v>0</v>
      </c>
      <c r="J274" s="2"/>
    </row>
    <row r="275" spans="1:10" ht="48" customHeight="1" outlineLevel="7" x14ac:dyDescent="0.25">
      <c r="A275" s="3" t="s">
        <v>672</v>
      </c>
      <c r="B275" s="4" t="s">
        <v>143</v>
      </c>
      <c r="C275" s="4" t="s">
        <v>44</v>
      </c>
      <c r="D275" s="4" t="s">
        <v>8</v>
      </c>
      <c r="E275" s="4" t="s">
        <v>673</v>
      </c>
      <c r="F275" s="4" t="s">
        <v>4</v>
      </c>
      <c r="G275" s="38">
        <f>G276</f>
        <v>0</v>
      </c>
      <c r="H275" s="38">
        <f t="shared" ref="H275:I276" si="112">H276</f>
        <v>249984.1</v>
      </c>
      <c r="I275" s="38">
        <f t="shared" si="112"/>
        <v>0</v>
      </c>
      <c r="J275" s="2"/>
    </row>
    <row r="276" spans="1:10" ht="47.25" outlineLevel="7" x14ac:dyDescent="0.25">
      <c r="A276" s="3" t="s">
        <v>224</v>
      </c>
      <c r="B276" s="4" t="s">
        <v>143</v>
      </c>
      <c r="C276" s="4" t="s">
        <v>44</v>
      </c>
      <c r="D276" s="4" t="s">
        <v>8</v>
      </c>
      <c r="E276" s="4" t="s">
        <v>674</v>
      </c>
      <c r="F276" s="4" t="s">
        <v>4</v>
      </c>
      <c r="G276" s="38">
        <f>G277</f>
        <v>0</v>
      </c>
      <c r="H276" s="38">
        <f t="shared" si="112"/>
        <v>249984.1</v>
      </c>
      <c r="I276" s="38">
        <f t="shared" si="112"/>
        <v>0</v>
      </c>
      <c r="J276" s="2"/>
    </row>
    <row r="277" spans="1:10" ht="47.25" outlineLevel="7" x14ac:dyDescent="0.25">
      <c r="A277" s="3" t="s">
        <v>186</v>
      </c>
      <c r="B277" s="4" t="s">
        <v>143</v>
      </c>
      <c r="C277" s="4" t="s">
        <v>44</v>
      </c>
      <c r="D277" s="4" t="s">
        <v>8</v>
      </c>
      <c r="E277" s="4" t="s">
        <v>674</v>
      </c>
      <c r="F277" s="4" t="s">
        <v>187</v>
      </c>
      <c r="G277" s="38">
        <v>0</v>
      </c>
      <c r="H277" s="38">
        <f>239150.1+10834</f>
        <v>249984.1</v>
      </c>
      <c r="I277" s="38">
        <v>0</v>
      </c>
      <c r="J277" s="2"/>
    </row>
    <row r="278" spans="1:10" ht="47.25" hidden="1" outlineLevel="5" x14ac:dyDescent="0.25">
      <c r="A278" s="3" t="s">
        <v>222</v>
      </c>
      <c r="B278" s="4" t="s">
        <v>143</v>
      </c>
      <c r="C278" s="4" t="s">
        <v>44</v>
      </c>
      <c r="D278" s="4" t="s">
        <v>8</v>
      </c>
      <c r="E278" s="4" t="s">
        <v>223</v>
      </c>
      <c r="F278" s="4" t="s">
        <v>4</v>
      </c>
      <c r="G278" s="38">
        <f>G279</f>
        <v>0</v>
      </c>
      <c r="H278" s="38">
        <f t="shared" ref="H278:I278" si="113">H279</f>
        <v>0</v>
      </c>
      <c r="I278" s="38">
        <f t="shared" si="113"/>
        <v>0</v>
      </c>
      <c r="J278" s="2"/>
    </row>
    <row r="279" spans="1:10" ht="47.25" hidden="1" outlineLevel="6" x14ac:dyDescent="0.25">
      <c r="A279" s="3" t="s">
        <v>224</v>
      </c>
      <c r="B279" s="4" t="s">
        <v>143</v>
      </c>
      <c r="C279" s="4" t="s">
        <v>44</v>
      </c>
      <c r="D279" s="4" t="s">
        <v>8</v>
      </c>
      <c r="E279" s="4" t="s">
        <v>225</v>
      </c>
      <c r="F279" s="4" t="s">
        <v>4</v>
      </c>
      <c r="G279" s="38">
        <f>G280</f>
        <v>0</v>
      </c>
      <c r="H279" s="38">
        <f t="shared" ref="H279:I279" si="114">H280</f>
        <v>0</v>
      </c>
      <c r="I279" s="38">
        <f t="shared" si="114"/>
        <v>0</v>
      </c>
      <c r="J279" s="2"/>
    </row>
    <row r="280" spans="1:10" ht="47.25" hidden="1" outlineLevel="7" x14ac:dyDescent="0.25">
      <c r="A280" s="3" t="s">
        <v>186</v>
      </c>
      <c r="B280" s="4" t="s">
        <v>143</v>
      </c>
      <c r="C280" s="4" t="s">
        <v>44</v>
      </c>
      <c r="D280" s="4" t="s">
        <v>8</v>
      </c>
      <c r="E280" s="4" t="s">
        <v>225</v>
      </c>
      <c r="F280" s="4" t="s">
        <v>187</v>
      </c>
      <c r="G280" s="38">
        <f>55831.5-53598.2-169.99842-2063.30158</f>
        <v>0</v>
      </c>
      <c r="H280" s="38">
        <f>249984.1-239150.1-10834</f>
        <v>0</v>
      </c>
      <c r="I280" s="38">
        <v>0</v>
      </c>
      <c r="J280" s="2"/>
    </row>
    <row r="281" spans="1:10" s="12" customFormat="1" outlineLevel="2" collapsed="1" x14ac:dyDescent="0.25">
      <c r="A281" s="15" t="s">
        <v>226</v>
      </c>
      <c r="B281" s="16" t="s">
        <v>143</v>
      </c>
      <c r="C281" s="16" t="s">
        <v>44</v>
      </c>
      <c r="D281" s="16" t="s">
        <v>84</v>
      </c>
      <c r="E281" s="16" t="s">
        <v>3</v>
      </c>
      <c r="F281" s="16" t="s">
        <v>4</v>
      </c>
      <c r="G281" s="37">
        <f>G282+G300</f>
        <v>284447.80041999999</v>
      </c>
      <c r="H281" s="37">
        <f t="shared" ref="H281:I281" si="115">H282+H300</f>
        <v>114964.52864</v>
      </c>
      <c r="I281" s="37">
        <f t="shared" si="115"/>
        <v>136030.39999999999</v>
      </c>
      <c r="J281" s="11"/>
    </row>
    <row r="282" spans="1:10" ht="47.25" outlineLevel="3" x14ac:dyDescent="0.25">
      <c r="A282" s="3" t="s">
        <v>128</v>
      </c>
      <c r="B282" s="4" t="s">
        <v>143</v>
      </c>
      <c r="C282" s="4" t="s">
        <v>44</v>
      </c>
      <c r="D282" s="4" t="s">
        <v>84</v>
      </c>
      <c r="E282" s="4" t="s">
        <v>129</v>
      </c>
      <c r="F282" s="4" t="s">
        <v>4</v>
      </c>
      <c r="G282" s="38">
        <f>G283</f>
        <v>122223.16659000001</v>
      </c>
      <c r="H282" s="38">
        <f t="shared" ref="H282:I282" si="116">H283</f>
        <v>53552.00232</v>
      </c>
      <c r="I282" s="38">
        <f t="shared" si="116"/>
        <v>74617.873680000004</v>
      </c>
      <c r="J282" s="2"/>
    </row>
    <row r="283" spans="1:10" ht="47.25" outlineLevel="4" x14ac:dyDescent="0.25">
      <c r="A283" s="3" t="s">
        <v>130</v>
      </c>
      <c r="B283" s="4" t="s">
        <v>143</v>
      </c>
      <c r="C283" s="4" t="s">
        <v>44</v>
      </c>
      <c r="D283" s="4" t="s">
        <v>84</v>
      </c>
      <c r="E283" s="4" t="s">
        <v>131</v>
      </c>
      <c r="F283" s="4" t="s">
        <v>4</v>
      </c>
      <c r="G283" s="38">
        <f>G284+G294</f>
        <v>122223.16659000001</v>
      </c>
      <c r="H283" s="38">
        <f t="shared" ref="H283:I283" si="117">H284+H294</f>
        <v>53552.00232</v>
      </c>
      <c r="I283" s="38">
        <f t="shared" si="117"/>
        <v>74617.873680000004</v>
      </c>
      <c r="J283" s="2"/>
    </row>
    <row r="284" spans="1:10" ht="63" outlineLevel="5" x14ac:dyDescent="0.25">
      <c r="A284" s="3" t="s">
        <v>227</v>
      </c>
      <c r="B284" s="4" t="s">
        <v>143</v>
      </c>
      <c r="C284" s="4" t="s">
        <v>44</v>
      </c>
      <c r="D284" s="4" t="s">
        <v>84</v>
      </c>
      <c r="E284" s="4" t="s">
        <v>228</v>
      </c>
      <c r="F284" s="4" t="s">
        <v>4</v>
      </c>
      <c r="G284" s="38">
        <f>G285+G288+G290+G292</f>
        <v>113550.26659000001</v>
      </c>
      <c r="H284" s="38">
        <f t="shared" ref="H284:I284" si="118">H285+H288+H290</f>
        <v>45212.973680000003</v>
      </c>
      <c r="I284" s="38">
        <f t="shared" si="118"/>
        <v>52567.873680000004</v>
      </c>
      <c r="J284" s="2"/>
    </row>
    <row r="285" spans="1:10" ht="47.25" outlineLevel="6" x14ac:dyDescent="0.25">
      <c r="A285" s="3" t="s">
        <v>229</v>
      </c>
      <c r="B285" s="4" t="s">
        <v>143</v>
      </c>
      <c r="C285" s="4" t="s">
        <v>44</v>
      </c>
      <c r="D285" s="4" t="s">
        <v>84</v>
      </c>
      <c r="E285" s="4" t="s">
        <v>230</v>
      </c>
      <c r="F285" s="4" t="s">
        <v>4</v>
      </c>
      <c r="G285" s="38">
        <f>G287+G286</f>
        <v>108649.75485000001</v>
      </c>
      <c r="H285" s="38">
        <f>H287+H286</f>
        <v>41682.97</v>
      </c>
      <c r="I285" s="38">
        <f>I287+I286</f>
        <v>49037.87</v>
      </c>
      <c r="J285" s="2"/>
    </row>
    <row r="286" spans="1:10" ht="96" customHeight="1" outlineLevel="6" x14ac:dyDescent="0.25">
      <c r="A286" s="3" t="s">
        <v>17</v>
      </c>
      <c r="B286" s="4" t="s">
        <v>143</v>
      </c>
      <c r="C286" s="4" t="s">
        <v>44</v>
      </c>
      <c r="D286" s="4" t="s">
        <v>84</v>
      </c>
      <c r="E286" s="4" t="s">
        <v>230</v>
      </c>
      <c r="F286" s="4">
        <v>100</v>
      </c>
      <c r="G286" s="38">
        <f>47.1+172+138</f>
        <v>357.1</v>
      </c>
      <c r="H286" s="38">
        <v>0</v>
      </c>
      <c r="I286" s="38">
        <v>0</v>
      </c>
      <c r="J286" s="2"/>
    </row>
    <row r="287" spans="1:10" ht="50.25" customHeight="1" outlineLevel="7" x14ac:dyDescent="0.25">
      <c r="A287" s="3" t="s">
        <v>97</v>
      </c>
      <c r="B287" s="4" t="s">
        <v>143</v>
      </c>
      <c r="C287" s="4" t="s">
        <v>44</v>
      </c>
      <c r="D287" s="4" t="s">
        <v>84</v>
      </c>
      <c r="E287" s="4" t="s">
        <v>230</v>
      </c>
      <c r="F287" s="4" t="s">
        <v>98</v>
      </c>
      <c r="G287" s="38">
        <f>51659.26+24500+10000-3000-2310.1-2133.859+3659.242+918.11185+25000</f>
        <v>108292.65485000001</v>
      </c>
      <c r="H287" s="38">
        <f>53177.77-11494.8</f>
        <v>41682.97</v>
      </c>
      <c r="I287" s="38">
        <f>51418.57-2380.7</f>
        <v>49037.87</v>
      </c>
      <c r="J287" s="2"/>
    </row>
    <row r="288" spans="1:10" ht="31.5" outlineLevel="6" x14ac:dyDescent="0.25">
      <c r="A288" s="3" t="s">
        <v>231</v>
      </c>
      <c r="B288" s="4" t="s">
        <v>143</v>
      </c>
      <c r="C288" s="4" t="s">
        <v>44</v>
      </c>
      <c r="D288" s="4" t="s">
        <v>84</v>
      </c>
      <c r="E288" s="4" t="s">
        <v>232</v>
      </c>
      <c r="F288" s="4" t="s">
        <v>4</v>
      </c>
      <c r="G288" s="38">
        <f>G289</f>
        <v>2300</v>
      </c>
      <c r="H288" s="38">
        <f t="shared" ref="H288:I288" si="119">H289</f>
        <v>2300</v>
      </c>
      <c r="I288" s="38">
        <f t="shared" si="119"/>
        <v>2300</v>
      </c>
      <c r="J288" s="2"/>
    </row>
    <row r="289" spans="1:10" ht="47.25" outlineLevel="7" x14ac:dyDescent="0.25">
      <c r="A289" s="3" t="s">
        <v>27</v>
      </c>
      <c r="B289" s="4" t="s">
        <v>143</v>
      </c>
      <c r="C289" s="4" t="s">
        <v>44</v>
      </c>
      <c r="D289" s="4" t="s">
        <v>84</v>
      </c>
      <c r="E289" s="4" t="s">
        <v>232</v>
      </c>
      <c r="F289" s="4" t="s">
        <v>28</v>
      </c>
      <c r="G289" s="38">
        <v>2300</v>
      </c>
      <c r="H289" s="38">
        <v>2300</v>
      </c>
      <c r="I289" s="38">
        <v>2300</v>
      </c>
      <c r="J289" s="2"/>
    </row>
    <row r="290" spans="1:10" ht="31.5" outlineLevel="6" x14ac:dyDescent="0.25">
      <c r="A290" s="3" t="s">
        <v>233</v>
      </c>
      <c r="B290" s="4" t="s">
        <v>143</v>
      </c>
      <c r="C290" s="4" t="s">
        <v>44</v>
      </c>
      <c r="D290" s="4" t="s">
        <v>84</v>
      </c>
      <c r="E290" s="4" t="s">
        <v>234</v>
      </c>
      <c r="F290" s="4" t="s">
        <v>4</v>
      </c>
      <c r="G290" s="38">
        <f>G291</f>
        <v>2.9897400000000971</v>
      </c>
      <c r="H290" s="38">
        <f t="shared" ref="H290:I290" si="120">H291</f>
        <v>1230.00368</v>
      </c>
      <c r="I290" s="38">
        <f t="shared" si="120"/>
        <v>1230.00368</v>
      </c>
      <c r="J290" s="2"/>
    </row>
    <row r="291" spans="1:10" ht="47.25" outlineLevel="7" x14ac:dyDescent="0.25">
      <c r="A291" s="3" t="s">
        <v>27</v>
      </c>
      <c r="B291" s="4" t="s">
        <v>143</v>
      </c>
      <c r="C291" s="4" t="s">
        <v>44</v>
      </c>
      <c r="D291" s="4" t="s">
        <v>84</v>
      </c>
      <c r="E291" s="4" t="s">
        <v>234</v>
      </c>
      <c r="F291" s="4" t="s">
        <v>28</v>
      </c>
      <c r="G291" s="38">
        <f>1230-47.1-172-138+0.08974-870</f>
        <v>2.9897400000000971</v>
      </c>
      <c r="H291" s="38">
        <f>1230+0.00368</f>
        <v>1230.00368</v>
      </c>
      <c r="I291" s="38">
        <f>1230+0.00368</f>
        <v>1230.00368</v>
      </c>
      <c r="J291" s="2"/>
    </row>
    <row r="292" spans="1:10" ht="31.5" outlineLevel="7" x14ac:dyDescent="0.25">
      <c r="A292" s="3" t="s">
        <v>718</v>
      </c>
      <c r="B292" s="4" t="s">
        <v>143</v>
      </c>
      <c r="C292" s="4" t="s">
        <v>44</v>
      </c>
      <c r="D292" s="4" t="s">
        <v>84</v>
      </c>
      <c r="E292" s="22" t="s">
        <v>717</v>
      </c>
      <c r="F292" s="22" t="s">
        <v>4</v>
      </c>
      <c r="G292" s="38">
        <f>G293</f>
        <v>2597.5219999999999</v>
      </c>
      <c r="H292" s="38">
        <f t="shared" ref="H292:I292" si="121">H293</f>
        <v>0</v>
      </c>
      <c r="I292" s="38">
        <f t="shared" si="121"/>
        <v>0</v>
      </c>
      <c r="J292" s="2"/>
    </row>
    <row r="293" spans="1:10" ht="47.25" outlineLevel="7" x14ac:dyDescent="0.25">
      <c r="A293" s="3" t="s">
        <v>693</v>
      </c>
      <c r="B293" s="4" t="s">
        <v>143</v>
      </c>
      <c r="C293" s="4" t="s">
        <v>44</v>
      </c>
      <c r="D293" s="4" t="s">
        <v>84</v>
      </c>
      <c r="E293" s="22" t="s">
        <v>717</v>
      </c>
      <c r="F293" s="22" t="s">
        <v>187</v>
      </c>
      <c r="G293" s="38">
        <f>50+176.764+2370.758</f>
        <v>2597.5219999999999</v>
      </c>
      <c r="H293" s="38">
        <v>0</v>
      </c>
      <c r="I293" s="38">
        <v>0</v>
      </c>
      <c r="J293" s="2"/>
    </row>
    <row r="294" spans="1:10" ht="47.25" outlineLevel="5" x14ac:dyDescent="0.25">
      <c r="A294" s="3" t="s">
        <v>235</v>
      </c>
      <c r="B294" s="4" t="s">
        <v>143</v>
      </c>
      <c r="C294" s="4" t="s">
        <v>44</v>
      </c>
      <c r="D294" s="4" t="s">
        <v>84</v>
      </c>
      <c r="E294" s="4" t="s">
        <v>236</v>
      </c>
      <c r="F294" s="4" t="s">
        <v>4</v>
      </c>
      <c r="G294" s="38">
        <f>G295+G298</f>
        <v>8672.9</v>
      </c>
      <c r="H294" s="38">
        <f t="shared" ref="H294:I294" si="122">H295+H298</f>
        <v>8339.0286400000005</v>
      </c>
      <c r="I294" s="38">
        <f t="shared" si="122"/>
        <v>22050</v>
      </c>
      <c r="J294" s="2"/>
    </row>
    <row r="295" spans="1:10" outlineLevel="6" x14ac:dyDescent="0.25">
      <c r="A295" s="3" t="s">
        <v>237</v>
      </c>
      <c r="B295" s="4" t="s">
        <v>143</v>
      </c>
      <c r="C295" s="4" t="s">
        <v>44</v>
      </c>
      <c r="D295" s="4" t="s">
        <v>84</v>
      </c>
      <c r="E295" s="4" t="s">
        <v>238</v>
      </c>
      <c r="F295" s="4" t="s">
        <v>4</v>
      </c>
      <c r="G295" s="38">
        <f>G296+G297</f>
        <v>3257</v>
      </c>
      <c r="H295" s="38">
        <f t="shared" ref="H295:I295" si="123">H296</f>
        <v>3050</v>
      </c>
      <c r="I295" s="38">
        <f t="shared" si="123"/>
        <v>3050</v>
      </c>
      <c r="J295" s="2"/>
    </row>
    <row r="296" spans="1:10" ht="47.25" outlineLevel="7" x14ac:dyDescent="0.25">
      <c r="A296" s="3" t="s">
        <v>27</v>
      </c>
      <c r="B296" s="4" t="s">
        <v>143</v>
      </c>
      <c r="C296" s="4" t="s">
        <v>44</v>
      </c>
      <c r="D296" s="4" t="s">
        <v>84</v>
      </c>
      <c r="E296" s="4" t="s">
        <v>238</v>
      </c>
      <c r="F296" s="4" t="s">
        <v>28</v>
      </c>
      <c r="G296" s="38">
        <f>3050-5+207</f>
        <v>3252</v>
      </c>
      <c r="H296" s="38">
        <v>3050</v>
      </c>
      <c r="I296" s="38">
        <v>3050</v>
      </c>
      <c r="J296" s="2"/>
    </row>
    <row r="297" spans="1:10" outlineLevel="7" x14ac:dyDescent="0.25">
      <c r="A297" s="3" t="s">
        <v>57</v>
      </c>
      <c r="B297" s="4" t="s">
        <v>143</v>
      </c>
      <c r="C297" s="4" t="s">
        <v>44</v>
      </c>
      <c r="D297" s="4" t="s">
        <v>84</v>
      </c>
      <c r="E297" s="4" t="s">
        <v>238</v>
      </c>
      <c r="F297" s="4">
        <v>800</v>
      </c>
      <c r="G297" s="38">
        <v>5</v>
      </c>
      <c r="H297" s="38">
        <v>0</v>
      </c>
      <c r="I297" s="38">
        <v>0</v>
      </c>
      <c r="J297" s="2"/>
    </row>
    <row r="298" spans="1:10" ht="31.5" outlineLevel="6" x14ac:dyDescent="0.25">
      <c r="A298" s="3" t="s">
        <v>239</v>
      </c>
      <c r="B298" s="4" t="s">
        <v>143</v>
      </c>
      <c r="C298" s="4" t="s">
        <v>44</v>
      </c>
      <c r="D298" s="4" t="s">
        <v>84</v>
      </c>
      <c r="E298" s="4" t="s">
        <v>240</v>
      </c>
      <c r="F298" s="4" t="s">
        <v>4</v>
      </c>
      <c r="G298" s="38">
        <f>G299</f>
        <v>5415.9</v>
      </c>
      <c r="H298" s="38">
        <f t="shared" ref="H298:I298" si="124">H299</f>
        <v>5289.0286400000005</v>
      </c>
      <c r="I298" s="38">
        <f t="shared" si="124"/>
        <v>19000</v>
      </c>
      <c r="J298" s="2"/>
    </row>
    <row r="299" spans="1:10" outlineLevel="7" x14ac:dyDescent="0.25">
      <c r="A299" s="3" t="s">
        <v>57</v>
      </c>
      <c r="B299" s="4" t="s">
        <v>143</v>
      </c>
      <c r="C299" s="4" t="s">
        <v>44</v>
      </c>
      <c r="D299" s="4" t="s">
        <v>84</v>
      </c>
      <c r="E299" s="4" t="s">
        <v>240</v>
      </c>
      <c r="F299" s="4" t="s">
        <v>58</v>
      </c>
      <c r="G299" s="38">
        <f>6845.9-1430</f>
        <v>5415.9</v>
      </c>
      <c r="H299" s="38">
        <f>19000-13710.97136</f>
        <v>5289.0286400000005</v>
      </c>
      <c r="I299" s="38">
        <f>22245-3245</f>
        <v>19000</v>
      </c>
      <c r="J299" s="2"/>
    </row>
    <row r="300" spans="1:10" ht="31.5" outlineLevel="3" x14ac:dyDescent="0.25">
      <c r="A300" s="3" t="s">
        <v>189</v>
      </c>
      <c r="B300" s="4" t="s">
        <v>143</v>
      </c>
      <c r="C300" s="4" t="s">
        <v>44</v>
      </c>
      <c r="D300" s="4" t="s">
        <v>84</v>
      </c>
      <c r="E300" s="4" t="s">
        <v>190</v>
      </c>
      <c r="F300" s="4" t="s">
        <v>4</v>
      </c>
      <c r="G300" s="38">
        <f>G301+G311</f>
        <v>162224.63383000001</v>
      </c>
      <c r="H300" s="38">
        <f t="shared" ref="H300:I305" si="125">H301</f>
        <v>61412.526319999997</v>
      </c>
      <c r="I300" s="38">
        <f t="shared" si="125"/>
        <v>61412.526319999997</v>
      </c>
      <c r="J300" s="2"/>
    </row>
    <row r="301" spans="1:10" ht="63" outlineLevel="4" x14ac:dyDescent="0.25">
      <c r="A301" s="3" t="s">
        <v>191</v>
      </c>
      <c r="B301" s="4" t="s">
        <v>143</v>
      </c>
      <c r="C301" s="4" t="s">
        <v>44</v>
      </c>
      <c r="D301" s="4" t="s">
        <v>84</v>
      </c>
      <c r="E301" s="4" t="s">
        <v>192</v>
      </c>
      <c r="F301" s="4" t="s">
        <v>4</v>
      </c>
      <c r="G301" s="38">
        <f>G305+G302</f>
        <v>78013.633830000006</v>
      </c>
      <c r="H301" s="38">
        <f t="shared" ref="H301:I301" si="126">H305+H302</f>
        <v>61412.526319999997</v>
      </c>
      <c r="I301" s="38">
        <f t="shared" si="126"/>
        <v>61412.526319999997</v>
      </c>
      <c r="J301" s="2"/>
    </row>
    <row r="302" spans="1:10" ht="47.25" outlineLevel="4" x14ac:dyDescent="0.25">
      <c r="A302" s="3" t="s">
        <v>668</v>
      </c>
      <c r="B302" s="4" t="s">
        <v>143</v>
      </c>
      <c r="C302" s="4" t="s">
        <v>44</v>
      </c>
      <c r="D302" s="4" t="s">
        <v>84</v>
      </c>
      <c r="E302" s="4" t="s">
        <v>669</v>
      </c>
      <c r="F302" s="4" t="s">
        <v>4</v>
      </c>
      <c r="G302" s="38">
        <f>G303</f>
        <v>300.96541000000002</v>
      </c>
      <c r="H302" s="38">
        <f t="shared" ref="H302:I303" si="127">H303</f>
        <v>0</v>
      </c>
      <c r="I302" s="38">
        <f t="shared" si="127"/>
        <v>0</v>
      </c>
      <c r="J302" s="2"/>
    </row>
    <row r="303" spans="1:10" ht="78.75" outlineLevel="4" x14ac:dyDescent="0.25">
      <c r="A303" s="3" t="s">
        <v>670</v>
      </c>
      <c r="B303" s="4" t="s">
        <v>143</v>
      </c>
      <c r="C303" s="4" t="s">
        <v>44</v>
      </c>
      <c r="D303" s="4" t="s">
        <v>84</v>
      </c>
      <c r="E303" s="4" t="s">
        <v>671</v>
      </c>
      <c r="F303" s="4" t="s">
        <v>4</v>
      </c>
      <c r="G303" s="38">
        <f>G304</f>
        <v>300.96541000000002</v>
      </c>
      <c r="H303" s="38">
        <f t="shared" si="127"/>
        <v>0</v>
      </c>
      <c r="I303" s="38">
        <f t="shared" si="127"/>
        <v>0</v>
      </c>
      <c r="J303" s="2"/>
    </row>
    <row r="304" spans="1:10" ht="47.25" outlineLevel="4" x14ac:dyDescent="0.25">
      <c r="A304" s="3" t="s">
        <v>27</v>
      </c>
      <c r="B304" s="4" t="s">
        <v>143</v>
      </c>
      <c r="C304" s="4" t="s">
        <v>44</v>
      </c>
      <c r="D304" s="4" t="s">
        <v>84</v>
      </c>
      <c r="E304" s="4" t="s">
        <v>671</v>
      </c>
      <c r="F304" s="4" t="s">
        <v>28</v>
      </c>
      <c r="G304" s="38">
        <v>300.96541000000002</v>
      </c>
      <c r="H304" s="38">
        <v>0</v>
      </c>
      <c r="I304" s="38">
        <v>0</v>
      </c>
      <c r="J304" s="2"/>
    </row>
    <row r="305" spans="1:10" ht="78.75" outlineLevel="5" x14ac:dyDescent="0.25">
      <c r="A305" s="3" t="s">
        <v>193</v>
      </c>
      <c r="B305" s="4" t="s">
        <v>143</v>
      </c>
      <c r="C305" s="4" t="s">
        <v>44</v>
      </c>
      <c r="D305" s="4" t="s">
        <v>84</v>
      </c>
      <c r="E305" s="4" t="s">
        <v>194</v>
      </c>
      <c r="F305" s="4" t="s">
        <v>4</v>
      </c>
      <c r="G305" s="38">
        <f>G306+G309</f>
        <v>77712.668420000002</v>
      </c>
      <c r="H305" s="38">
        <f t="shared" si="125"/>
        <v>61412.526319999997</v>
      </c>
      <c r="I305" s="38">
        <f t="shared" si="125"/>
        <v>61412.526319999997</v>
      </c>
      <c r="J305" s="2"/>
    </row>
    <row r="306" spans="1:10" ht="31.5" outlineLevel="6" x14ac:dyDescent="0.25">
      <c r="A306" s="3" t="s">
        <v>195</v>
      </c>
      <c r="B306" s="4" t="s">
        <v>143</v>
      </c>
      <c r="C306" s="4" t="s">
        <v>44</v>
      </c>
      <c r="D306" s="4" t="s">
        <v>84</v>
      </c>
      <c r="E306" s="4" t="s">
        <v>196</v>
      </c>
      <c r="F306" s="4" t="s">
        <v>4</v>
      </c>
      <c r="G306" s="38">
        <f>G308+G307</f>
        <v>62303.368420000006</v>
      </c>
      <c r="H306" s="38">
        <f>H308+H307</f>
        <v>61412.526319999997</v>
      </c>
      <c r="I306" s="38">
        <f t="shared" ref="I306" si="128">I308+I307</f>
        <v>61412.526319999997</v>
      </c>
      <c r="J306" s="2"/>
    </row>
    <row r="307" spans="1:10" ht="47.25" outlineLevel="6" x14ac:dyDescent="0.25">
      <c r="A307" s="3" t="s">
        <v>27</v>
      </c>
      <c r="B307" s="4" t="s">
        <v>143</v>
      </c>
      <c r="C307" s="4" t="s">
        <v>44</v>
      </c>
      <c r="D307" s="4" t="s">
        <v>84</v>
      </c>
      <c r="E307" s="4" t="s">
        <v>196</v>
      </c>
      <c r="F307" s="4">
        <v>200</v>
      </c>
      <c r="G307" s="38">
        <f>5307.915-646.28975</f>
        <v>4661.6252500000001</v>
      </c>
      <c r="H307" s="38">
        <v>5960</v>
      </c>
      <c r="I307" s="38">
        <v>5960</v>
      </c>
      <c r="J307" s="2"/>
    </row>
    <row r="308" spans="1:10" ht="47.25" customHeight="1" outlineLevel="7" x14ac:dyDescent="0.25">
      <c r="A308" s="3" t="s">
        <v>97</v>
      </c>
      <c r="B308" s="4" t="s">
        <v>143</v>
      </c>
      <c r="C308" s="4" t="s">
        <v>44</v>
      </c>
      <c r="D308" s="4" t="s">
        <v>84</v>
      </c>
      <c r="E308" s="4" t="s">
        <v>196</v>
      </c>
      <c r="F308" s="4" t="s">
        <v>98</v>
      </c>
      <c r="G308" s="38">
        <f>52943.37+3230+652.085+169.99842+646.28975</f>
        <v>57641.743170000009</v>
      </c>
      <c r="H308" s="38">
        <f>55452.53-0.00368</f>
        <v>55452.526319999997</v>
      </c>
      <c r="I308" s="38">
        <f>55452.53-0.00368</f>
        <v>55452.526319999997</v>
      </c>
      <c r="J308" s="2"/>
    </row>
    <row r="309" spans="1:10" ht="31.5" outlineLevel="7" x14ac:dyDescent="0.25">
      <c r="A309" s="3" t="s">
        <v>195</v>
      </c>
      <c r="B309" s="4" t="s">
        <v>143</v>
      </c>
      <c r="C309" s="4" t="s">
        <v>44</v>
      </c>
      <c r="D309" s="4" t="s">
        <v>84</v>
      </c>
      <c r="E309" s="4" t="s">
        <v>721</v>
      </c>
      <c r="F309" s="4" t="s">
        <v>4</v>
      </c>
      <c r="G309" s="38">
        <f>G310</f>
        <v>15409.3</v>
      </c>
      <c r="H309" s="38">
        <f t="shared" ref="H309:I309" si="129">H310</f>
        <v>0</v>
      </c>
      <c r="I309" s="38">
        <f t="shared" si="129"/>
        <v>0</v>
      </c>
      <c r="J309" s="2"/>
    </row>
    <row r="310" spans="1:10" ht="47.25" customHeight="1" outlineLevel="7" x14ac:dyDescent="0.25">
      <c r="A310" s="3" t="s">
        <v>97</v>
      </c>
      <c r="B310" s="4" t="s">
        <v>143</v>
      </c>
      <c r="C310" s="4" t="s">
        <v>44</v>
      </c>
      <c r="D310" s="4" t="s">
        <v>84</v>
      </c>
      <c r="E310" s="4" t="s">
        <v>721</v>
      </c>
      <c r="F310" s="4">
        <v>600</v>
      </c>
      <c r="G310" s="38">
        <f>14638.8+770.5</f>
        <v>15409.3</v>
      </c>
      <c r="H310" s="38">
        <v>0</v>
      </c>
      <c r="I310" s="38">
        <v>0</v>
      </c>
      <c r="J310" s="2"/>
    </row>
    <row r="311" spans="1:10" ht="47.25" customHeight="1" outlineLevel="7" x14ac:dyDescent="0.25">
      <c r="A311" s="3" t="s">
        <v>750</v>
      </c>
      <c r="B311" s="4" t="s">
        <v>143</v>
      </c>
      <c r="C311" s="4" t="s">
        <v>44</v>
      </c>
      <c r="D311" s="4" t="s">
        <v>84</v>
      </c>
      <c r="E311" s="4">
        <v>1530000000</v>
      </c>
      <c r="F311" s="4" t="s">
        <v>4</v>
      </c>
      <c r="G311" s="38">
        <f>G312</f>
        <v>84211</v>
      </c>
      <c r="H311" s="38">
        <f t="shared" ref="H311:I313" si="130">H312</f>
        <v>0</v>
      </c>
      <c r="I311" s="38">
        <f t="shared" si="130"/>
        <v>0</v>
      </c>
      <c r="J311" s="2"/>
    </row>
    <row r="312" spans="1:10" ht="34.5" customHeight="1" outlineLevel="7" x14ac:dyDescent="0.25">
      <c r="A312" s="3" t="s">
        <v>751</v>
      </c>
      <c r="B312" s="4" t="s">
        <v>143</v>
      </c>
      <c r="C312" s="4" t="s">
        <v>44</v>
      </c>
      <c r="D312" s="4" t="s">
        <v>84</v>
      </c>
      <c r="E312" s="4">
        <v>1530100000</v>
      </c>
      <c r="F312" s="4" t="s">
        <v>4</v>
      </c>
      <c r="G312" s="38">
        <f>G313+G315</f>
        <v>84211</v>
      </c>
      <c r="H312" s="38">
        <f t="shared" si="130"/>
        <v>0</v>
      </c>
      <c r="I312" s="38">
        <f t="shared" si="130"/>
        <v>0</v>
      </c>
      <c r="J312" s="2"/>
    </row>
    <row r="313" spans="1:10" ht="47.25" customHeight="1" outlineLevel="7" x14ac:dyDescent="0.25">
      <c r="A313" s="3" t="s">
        <v>752</v>
      </c>
      <c r="B313" s="4" t="s">
        <v>143</v>
      </c>
      <c r="C313" s="4" t="s">
        <v>44</v>
      </c>
      <c r="D313" s="4" t="s">
        <v>84</v>
      </c>
      <c r="E313" s="4">
        <v>1530172050</v>
      </c>
      <c r="F313" s="4" t="s">
        <v>4</v>
      </c>
      <c r="G313" s="38">
        <f>G314</f>
        <v>80000</v>
      </c>
      <c r="H313" s="38">
        <f t="shared" si="130"/>
        <v>0</v>
      </c>
      <c r="I313" s="38">
        <f t="shared" si="130"/>
        <v>0</v>
      </c>
      <c r="J313" s="2"/>
    </row>
    <row r="314" spans="1:10" ht="47.25" customHeight="1" outlineLevel="7" x14ac:dyDescent="0.25">
      <c r="A314" s="3" t="s">
        <v>97</v>
      </c>
      <c r="B314" s="4" t="s">
        <v>143</v>
      </c>
      <c r="C314" s="4" t="s">
        <v>44</v>
      </c>
      <c r="D314" s="4" t="s">
        <v>84</v>
      </c>
      <c r="E314" s="4">
        <v>1530172050</v>
      </c>
      <c r="F314" s="4">
        <v>600</v>
      </c>
      <c r="G314" s="38">
        <v>80000</v>
      </c>
      <c r="H314" s="38">
        <v>0</v>
      </c>
      <c r="I314" s="38">
        <v>0</v>
      </c>
      <c r="J314" s="2"/>
    </row>
    <row r="315" spans="1:10" ht="47.25" customHeight="1" outlineLevel="7" x14ac:dyDescent="0.25">
      <c r="A315" s="3" t="s">
        <v>752</v>
      </c>
      <c r="B315" s="4" t="s">
        <v>143</v>
      </c>
      <c r="C315" s="4" t="s">
        <v>44</v>
      </c>
      <c r="D315" s="4" t="s">
        <v>84</v>
      </c>
      <c r="E315" s="4" t="s">
        <v>755</v>
      </c>
      <c r="F315" s="4" t="s">
        <v>4</v>
      </c>
      <c r="G315" s="38">
        <f>G316</f>
        <v>4211</v>
      </c>
      <c r="H315" s="38">
        <f t="shared" ref="H315:I315" si="131">H316</f>
        <v>0</v>
      </c>
      <c r="I315" s="38">
        <f t="shared" si="131"/>
        <v>0</v>
      </c>
      <c r="J315" s="2"/>
    </row>
    <row r="316" spans="1:10" ht="47.25" customHeight="1" outlineLevel="7" x14ac:dyDescent="0.25">
      <c r="A316" s="3" t="s">
        <v>97</v>
      </c>
      <c r="B316" s="4" t="s">
        <v>143</v>
      </c>
      <c r="C316" s="4" t="s">
        <v>44</v>
      </c>
      <c r="D316" s="4" t="s">
        <v>84</v>
      </c>
      <c r="E316" s="4" t="s">
        <v>755</v>
      </c>
      <c r="F316" s="4">
        <v>600</v>
      </c>
      <c r="G316" s="38">
        <v>4211</v>
      </c>
      <c r="H316" s="38">
        <v>0</v>
      </c>
      <c r="I316" s="38">
        <v>0</v>
      </c>
      <c r="J316" s="2"/>
    </row>
    <row r="317" spans="1:10" s="12" customFormat="1" ht="31.5" outlineLevel="2" x14ac:dyDescent="0.25">
      <c r="A317" s="15" t="s">
        <v>241</v>
      </c>
      <c r="B317" s="16" t="s">
        <v>143</v>
      </c>
      <c r="C317" s="16" t="s">
        <v>44</v>
      </c>
      <c r="D317" s="16" t="s">
        <v>44</v>
      </c>
      <c r="E317" s="16" t="s">
        <v>3</v>
      </c>
      <c r="F317" s="16" t="s">
        <v>4</v>
      </c>
      <c r="G317" s="37">
        <f>G318</f>
        <v>16303.888150000001</v>
      </c>
      <c r="H317" s="37">
        <f t="shared" ref="H317:I319" si="132">H318</f>
        <v>17767</v>
      </c>
      <c r="I317" s="37">
        <f t="shared" si="132"/>
        <v>17767</v>
      </c>
      <c r="J317" s="11"/>
    </row>
    <row r="318" spans="1:10" ht="47.25" outlineLevel="3" x14ac:dyDescent="0.25">
      <c r="A318" s="3" t="s">
        <v>128</v>
      </c>
      <c r="B318" s="4" t="s">
        <v>143</v>
      </c>
      <c r="C318" s="4" t="s">
        <v>44</v>
      </c>
      <c r="D318" s="4" t="s">
        <v>44</v>
      </c>
      <c r="E318" s="4" t="s">
        <v>129</v>
      </c>
      <c r="F318" s="4" t="s">
        <v>4</v>
      </c>
      <c r="G318" s="38">
        <f>G319</f>
        <v>16303.888150000001</v>
      </c>
      <c r="H318" s="38">
        <f t="shared" si="132"/>
        <v>17767</v>
      </c>
      <c r="I318" s="38">
        <f t="shared" si="132"/>
        <v>17767</v>
      </c>
      <c r="J318" s="2"/>
    </row>
    <row r="319" spans="1:10" ht="47.25" outlineLevel="4" x14ac:dyDescent="0.25">
      <c r="A319" s="3" t="s">
        <v>130</v>
      </c>
      <c r="B319" s="4" t="s">
        <v>143</v>
      </c>
      <c r="C319" s="4" t="s">
        <v>44</v>
      </c>
      <c r="D319" s="4" t="s">
        <v>44</v>
      </c>
      <c r="E319" s="4" t="s">
        <v>131</v>
      </c>
      <c r="F319" s="4" t="s">
        <v>4</v>
      </c>
      <c r="G319" s="38">
        <f>G320</f>
        <v>16303.888150000001</v>
      </c>
      <c r="H319" s="38">
        <f t="shared" si="132"/>
        <v>17767</v>
      </c>
      <c r="I319" s="38">
        <f t="shared" si="132"/>
        <v>17767</v>
      </c>
      <c r="J319" s="2"/>
    </row>
    <row r="320" spans="1:10" ht="47.25" outlineLevel="5" x14ac:dyDescent="0.25">
      <c r="A320" s="3" t="s">
        <v>67</v>
      </c>
      <c r="B320" s="4" t="s">
        <v>143</v>
      </c>
      <c r="C320" s="4" t="s">
        <v>44</v>
      </c>
      <c r="D320" s="4" t="s">
        <v>44</v>
      </c>
      <c r="E320" s="4" t="s">
        <v>132</v>
      </c>
      <c r="F320" s="4" t="s">
        <v>4</v>
      </c>
      <c r="G320" s="38">
        <f>G321+G324+G328</f>
        <v>16303.888150000001</v>
      </c>
      <c r="H320" s="38">
        <f t="shared" ref="H320:I320" si="133">H321+H324+H328</f>
        <v>17767</v>
      </c>
      <c r="I320" s="38">
        <f t="shared" si="133"/>
        <v>17767</v>
      </c>
      <c r="J320" s="2"/>
    </row>
    <row r="321" spans="1:10" ht="47.25" outlineLevel="6" x14ac:dyDescent="0.25">
      <c r="A321" s="3" t="s">
        <v>21</v>
      </c>
      <c r="B321" s="4" t="s">
        <v>143</v>
      </c>
      <c r="C321" s="4" t="s">
        <v>44</v>
      </c>
      <c r="D321" s="4" t="s">
        <v>44</v>
      </c>
      <c r="E321" s="4" t="s">
        <v>133</v>
      </c>
      <c r="F321" s="4" t="s">
        <v>4</v>
      </c>
      <c r="G321" s="38">
        <f>G322+G323</f>
        <v>5876.1</v>
      </c>
      <c r="H321" s="38">
        <f t="shared" ref="H321:I321" si="134">H322+H323</f>
        <v>6076.1</v>
      </c>
      <c r="I321" s="38">
        <f t="shared" si="134"/>
        <v>6076.1</v>
      </c>
      <c r="J321" s="2"/>
    </row>
    <row r="322" spans="1:10" ht="110.25" outlineLevel="7" x14ac:dyDescent="0.25">
      <c r="A322" s="3" t="s">
        <v>17</v>
      </c>
      <c r="B322" s="4" t="s">
        <v>143</v>
      </c>
      <c r="C322" s="4" t="s">
        <v>44</v>
      </c>
      <c r="D322" s="4" t="s">
        <v>44</v>
      </c>
      <c r="E322" s="4" t="s">
        <v>133</v>
      </c>
      <c r="F322" s="4" t="s">
        <v>18</v>
      </c>
      <c r="G322" s="38">
        <v>5718.8</v>
      </c>
      <c r="H322" s="38">
        <v>5718.8</v>
      </c>
      <c r="I322" s="38">
        <v>5718.8</v>
      </c>
      <c r="J322" s="2"/>
    </row>
    <row r="323" spans="1:10" ht="47.25" outlineLevel="7" x14ac:dyDescent="0.25">
      <c r="A323" s="3" t="s">
        <v>27</v>
      </c>
      <c r="B323" s="4" t="s">
        <v>143</v>
      </c>
      <c r="C323" s="4" t="s">
        <v>44</v>
      </c>
      <c r="D323" s="4" t="s">
        <v>44</v>
      </c>
      <c r="E323" s="4" t="s">
        <v>133</v>
      </c>
      <c r="F323" s="4" t="s">
        <v>28</v>
      </c>
      <c r="G323" s="38">
        <f>357.3-200</f>
        <v>157.30000000000001</v>
      </c>
      <c r="H323" s="38">
        <v>357.3</v>
      </c>
      <c r="I323" s="38">
        <v>357.3</v>
      </c>
      <c r="J323" s="2"/>
    </row>
    <row r="324" spans="1:10" ht="47.25" outlineLevel="6" x14ac:dyDescent="0.25">
      <c r="A324" s="3" t="s">
        <v>242</v>
      </c>
      <c r="B324" s="4" t="s">
        <v>143</v>
      </c>
      <c r="C324" s="4" t="s">
        <v>44</v>
      </c>
      <c r="D324" s="4" t="s">
        <v>44</v>
      </c>
      <c r="E324" s="4" t="s">
        <v>243</v>
      </c>
      <c r="F324" s="4" t="s">
        <v>4</v>
      </c>
      <c r="G324" s="38">
        <f>G325+G326+G327</f>
        <v>6574.5879300000006</v>
      </c>
      <c r="H324" s="38">
        <f t="shared" ref="H324:I324" si="135">H325+H326+H327</f>
        <v>7959.1</v>
      </c>
      <c r="I324" s="38">
        <f t="shared" si="135"/>
        <v>7959.1</v>
      </c>
      <c r="J324" s="2"/>
    </row>
    <row r="325" spans="1:10" ht="110.25" outlineLevel="7" x14ac:dyDescent="0.25">
      <c r="A325" s="3" t="s">
        <v>17</v>
      </c>
      <c r="B325" s="4" t="s">
        <v>143</v>
      </c>
      <c r="C325" s="4" t="s">
        <v>44</v>
      </c>
      <c r="D325" s="4" t="s">
        <v>44</v>
      </c>
      <c r="E325" s="4" t="s">
        <v>243</v>
      </c>
      <c r="F325" s="4" t="s">
        <v>18</v>
      </c>
      <c r="G325" s="38">
        <f>6889.6-1039.51207</f>
        <v>5850.0879300000006</v>
      </c>
      <c r="H325" s="38">
        <v>6889.6</v>
      </c>
      <c r="I325" s="38">
        <v>6889.6</v>
      </c>
      <c r="J325" s="2"/>
    </row>
    <row r="326" spans="1:10" ht="47.25" outlineLevel="7" x14ac:dyDescent="0.25">
      <c r="A326" s="3" t="s">
        <v>27</v>
      </c>
      <c r="B326" s="4" t="s">
        <v>143</v>
      </c>
      <c r="C326" s="4" t="s">
        <v>44</v>
      </c>
      <c r="D326" s="4" t="s">
        <v>44</v>
      </c>
      <c r="E326" s="4" t="s">
        <v>243</v>
      </c>
      <c r="F326" s="4" t="s">
        <v>28</v>
      </c>
      <c r="G326" s="38">
        <f>962.2-119-200-45</f>
        <v>598.20000000000005</v>
      </c>
      <c r="H326" s="38">
        <v>962.2</v>
      </c>
      <c r="I326" s="38">
        <v>962.2</v>
      </c>
      <c r="J326" s="2"/>
    </row>
    <row r="327" spans="1:10" outlineLevel="7" x14ac:dyDescent="0.25">
      <c r="A327" s="3" t="s">
        <v>57</v>
      </c>
      <c r="B327" s="4" t="s">
        <v>143</v>
      </c>
      <c r="C327" s="4" t="s">
        <v>44</v>
      </c>
      <c r="D327" s="4" t="s">
        <v>44</v>
      </c>
      <c r="E327" s="4" t="s">
        <v>243</v>
      </c>
      <c r="F327" s="4" t="s">
        <v>58</v>
      </c>
      <c r="G327" s="38">
        <f>107.3+19</f>
        <v>126.3</v>
      </c>
      <c r="H327" s="38">
        <v>107.3</v>
      </c>
      <c r="I327" s="38">
        <v>107.3</v>
      </c>
      <c r="J327" s="2"/>
    </row>
    <row r="328" spans="1:10" ht="47.25" outlineLevel="6" x14ac:dyDescent="0.25">
      <c r="A328" s="3" t="s">
        <v>59</v>
      </c>
      <c r="B328" s="4" t="s">
        <v>143</v>
      </c>
      <c r="C328" s="4" t="s">
        <v>44</v>
      </c>
      <c r="D328" s="4" t="s">
        <v>44</v>
      </c>
      <c r="E328" s="4" t="s">
        <v>244</v>
      </c>
      <c r="F328" s="4" t="s">
        <v>4</v>
      </c>
      <c r="G328" s="38">
        <f>G329+G330</f>
        <v>3853.2002200000002</v>
      </c>
      <c r="H328" s="38">
        <f t="shared" ref="H328:I328" si="136">H329+H330</f>
        <v>3731.8</v>
      </c>
      <c r="I328" s="38">
        <f t="shared" si="136"/>
        <v>3731.8</v>
      </c>
      <c r="J328" s="2"/>
    </row>
    <row r="329" spans="1:10" ht="110.25" outlineLevel="7" x14ac:dyDescent="0.25">
      <c r="A329" s="3" t="s">
        <v>17</v>
      </c>
      <c r="B329" s="4" t="s">
        <v>143</v>
      </c>
      <c r="C329" s="4" t="s">
        <v>44</v>
      </c>
      <c r="D329" s="4" t="s">
        <v>44</v>
      </c>
      <c r="E329" s="4" t="s">
        <v>244</v>
      </c>
      <c r="F329" s="4" t="s">
        <v>18</v>
      </c>
      <c r="G329" s="38">
        <f>3320+121.40022</f>
        <v>3441.40022</v>
      </c>
      <c r="H329" s="38">
        <v>3320</v>
      </c>
      <c r="I329" s="38">
        <v>3320</v>
      </c>
      <c r="J329" s="2"/>
    </row>
    <row r="330" spans="1:10" ht="47.25" outlineLevel="7" x14ac:dyDescent="0.25">
      <c r="A330" s="3" t="s">
        <v>27</v>
      </c>
      <c r="B330" s="4" t="s">
        <v>143</v>
      </c>
      <c r="C330" s="4" t="s">
        <v>44</v>
      </c>
      <c r="D330" s="4" t="s">
        <v>44</v>
      </c>
      <c r="E330" s="4" t="s">
        <v>244</v>
      </c>
      <c r="F330" s="4" t="s">
        <v>28</v>
      </c>
      <c r="G330" s="38">
        <v>411.8</v>
      </c>
      <c r="H330" s="38">
        <v>411.8</v>
      </c>
      <c r="I330" s="38">
        <v>411.8</v>
      </c>
      <c r="J330" s="2"/>
    </row>
    <row r="331" spans="1:10" s="10" customFormat="1" outlineLevel="1" x14ac:dyDescent="0.25">
      <c r="A331" s="13" t="s">
        <v>99</v>
      </c>
      <c r="B331" s="14" t="s">
        <v>143</v>
      </c>
      <c r="C331" s="14" t="s">
        <v>100</v>
      </c>
      <c r="D331" s="14" t="s">
        <v>2</v>
      </c>
      <c r="E331" s="14" t="s">
        <v>3</v>
      </c>
      <c r="F331" s="14" t="s">
        <v>4</v>
      </c>
      <c r="G331" s="36">
        <f>G332</f>
        <v>16769.805</v>
      </c>
      <c r="H331" s="36">
        <f t="shared" ref="H331:I334" si="137">H332</f>
        <v>18474.900000000001</v>
      </c>
      <c r="I331" s="36">
        <f t="shared" si="137"/>
        <v>18474.900000000001</v>
      </c>
      <c r="J331" s="9"/>
    </row>
    <row r="332" spans="1:10" s="12" customFormat="1" outlineLevel="2" x14ac:dyDescent="0.25">
      <c r="A332" s="15" t="s">
        <v>104</v>
      </c>
      <c r="B332" s="16" t="s">
        <v>143</v>
      </c>
      <c r="C332" s="16" t="s">
        <v>100</v>
      </c>
      <c r="D332" s="16" t="s">
        <v>84</v>
      </c>
      <c r="E332" s="16" t="s">
        <v>3</v>
      </c>
      <c r="F332" s="16" t="s">
        <v>4</v>
      </c>
      <c r="G332" s="37">
        <f>G333</f>
        <v>16769.805</v>
      </c>
      <c r="H332" s="37">
        <f t="shared" si="137"/>
        <v>18474.900000000001</v>
      </c>
      <c r="I332" s="37">
        <f t="shared" si="137"/>
        <v>18474.900000000001</v>
      </c>
      <c r="J332" s="11"/>
    </row>
    <row r="333" spans="1:10" ht="47.25" outlineLevel="3" x14ac:dyDescent="0.25">
      <c r="A333" s="3" t="s">
        <v>128</v>
      </c>
      <c r="B333" s="4" t="s">
        <v>143</v>
      </c>
      <c r="C333" s="4" t="s">
        <v>100</v>
      </c>
      <c r="D333" s="4" t="s">
        <v>84</v>
      </c>
      <c r="E333" s="4" t="s">
        <v>129</v>
      </c>
      <c r="F333" s="4" t="s">
        <v>4</v>
      </c>
      <c r="G333" s="38">
        <f>G334</f>
        <v>16769.805</v>
      </c>
      <c r="H333" s="38">
        <f t="shared" si="137"/>
        <v>18474.900000000001</v>
      </c>
      <c r="I333" s="38">
        <f t="shared" si="137"/>
        <v>18474.900000000001</v>
      </c>
      <c r="J333" s="2"/>
    </row>
    <row r="334" spans="1:10" ht="63" outlineLevel="4" x14ac:dyDescent="0.25">
      <c r="A334" s="3" t="s">
        <v>245</v>
      </c>
      <c r="B334" s="4" t="s">
        <v>143</v>
      </c>
      <c r="C334" s="4" t="s">
        <v>100</v>
      </c>
      <c r="D334" s="4" t="s">
        <v>84</v>
      </c>
      <c r="E334" s="4" t="s">
        <v>246</v>
      </c>
      <c r="F334" s="4" t="s">
        <v>4</v>
      </c>
      <c r="G334" s="38">
        <f>G335</f>
        <v>16769.805</v>
      </c>
      <c r="H334" s="38">
        <f t="shared" si="137"/>
        <v>18474.900000000001</v>
      </c>
      <c r="I334" s="38">
        <f t="shared" si="137"/>
        <v>18474.900000000001</v>
      </c>
      <c r="J334" s="2"/>
    </row>
    <row r="335" spans="1:10" ht="63" outlineLevel="5" x14ac:dyDescent="0.25">
      <c r="A335" s="3" t="s">
        <v>247</v>
      </c>
      <c r="B335" s="4" t="s">
        <v>143</v>
      </c>
      <c r="C335" s="4" t="s">
        <v>100</v>
      </c>
      <c r="D335" s="4" t="s">
        <v>84</v>
      </c>
      <c r="E335" s="4" t="s">
        <v>248</v>
      </c>
      <c r="F335" s="4" t="s">
        <v>4</v>
      </c>
      <c r="G335" s="38">
        <f>G336+G338+G340+G342</f>
        <v>16769.805</v>
      </c>
      <c r="H335" s="38">
        <f t="shared" ref="H335:I335" si="138">H336+H338+H340+H342</f>
        <v>18474.900000000001</v>
      </c>
      <c r="I335" s="38">
        <f t="shared" si="138"/>
        <v>18474.900000000001</v>
      </c>
      <c r="J335" s="2"/>
    </row>
    <row r="336" spans="1:10" ht="63" outlineLevel="6" x14ac:dyDescent="0.25">
      <c r="A336" s="3" t="s">
        <v>249</v>
      </c>
      <c r="B336" s="4" t="s">
        <v>143</v>
      </c>
      <c r="C336" s="4" t="s">
        <v>100</v>
      </c>
      <c r="D336" s="4" t="s">
        <v>84</v>
      </c>
      <c r="E336" s="4" t="s">
        <v>250</v>
      </c>
      <c r="F336" s="4" t="s">
        <v>4</v>
      </c>
      <c r="G336" s="38">
        <f>G337</f>
        <v>4154.759</v>
      </c>
      <c r="H336" s="38">
        <f t="shared" ref="H336:I336" si="139">H337</f>
        <v>5095.1000000000004</v>
      </c>
      <c r="I336" s="38">
        <f t="shared" si="139"/>
        <v>5095.1000000000004</v>
      </c>
      <c r="J336" s="2"/>
    </row>
    <row r="337" spans="1:10" ht="31.5" outlineLevel="7" x14ac:dyDescent="0.25">
      <c r="A337" s="3" t="s">
        <v>41</v>
      </c>
      <c r="B337" s="4" t="s">
        <v>143</v>
      </c>
      <c r="C337" s="4" t="s">
        <v>100</v>
      </c>
      <c r="D337" s="4" t="s">
        <v>84</v>
      </c>
      <c r="E337" s="4" t="s">
        <v>250</v>
      </c>
      <c r="F337" s="4" t="s">
        <v>42</v>
      </c>
      <c r="G337" s="38">
        <f>6262.8-287.39-449.01-151.141-2270.5+1050</f>
        <v>4154.759</v>
      </c>
      <c r="H337" s="38">
        <v>5095.1000000000004</v>
      </c>
      <c r="I337" s="38">
        <v>5095.1000000000004</v>
      </c>
      <c r="J337" s="2"/>
    </row>
    <row r="338" spans="1:10" ht="94.5" outlineLevel="6" x14ac:dyDescent="0.25">
      <c r="A338" s="3" t="s">
        <v>251</v>
      </c>
      <c r="B338" s="4" t="s">
        <v>143</v>
      </c>
      <c r="C338" s="4" t="s">
        <v>100</v>
      </c>
      <c r="D338" s="4" t="s">
        <v>84</v>
      </c>
      <c r="E338" s="4" t="s">
        <v>252</v>
      </c>
      <c r="F338" s="4" t="s">
        <v>4</v>
      </c>
      <c r="G338" s="38">
        <f>G339</f>
        <v>2036.7460000000001</v>
      </c>
      <c r="H338" s="38">
        <f t="shared" ref="H338:I338" si="140">H339</f>
        <v>2801.5</v>
      </c>
      <c r="I338" s="38">
        <f t="shared" si="140"/>
        <v>2801.5</v>
      </c>
      <c r="J338" s="2"/>
    </row>
    <row r="339" spans="1:10" ht="31.5" outlineLevel="7" x14ac:dyDescent="0.25">
      <c r="A339" s="3" t="s">
        <v>41</v>
      </c>
      <c r="B339" s="4" t="s">
        <v>143</v>
      </c>
      <c r="C339" s="4" t="s">
        <v>100</v>
      </c>
      <c r="D339" s="4" t="s">
        <v>84</v>
      </c>
      <c r="E339" s="4" t="s">
        <v>252</v>
      </c>
      <c r="F339" s="4" t="s">
        <v>42</v>
      </c>
      <c r="G339" s="38">
        <f>2801.5-314.754-900+450</f>
        <v>2036.7460000000001</v>
      </c>
      <c r="H339" s="38">
        <v>2801.5</v>
      </c>
      <c r="I339" s="38">
        <v>2801.5</v>
      </c>
      <c r="J339" s="2"/>
    </row>
    <row r="340" spans="1:10" ht="63" outlineLevel="6" x14ac:dyDescent="0.25">
      <c r="A340" s="3" t="s">
        <v>253</v>
      </c>
      <c r="B340" s="4" t="s">
        <v>143</v>
      </c>
      <c r="C340" s="4" t="s">
        <v>100</v>
      </c>
      <c r="D340" s="4" t="s">
        <v>84</v>
      </c>
      <c r="E340" s="4" t="s">
        <v>254</v>
      </c>
      <c r="F340" s="4" t="s">
        <v>4</v>
      </c>
      <c r="G340" s="38">
        <f>G341</f>
        <v>10049.299999999999</v>
      </c>
      <c r="H340" s="38">
        <f t="shared" ref="H340:I340" si="141">H341</f>
        <v>10049.299999999999</v>
      </c>
      <c r="I340" s="38">
        <f t="shared" si="141"/>
        <v>10049.299999999999</v>
      </c>
      <c r="J340" s="2"/>
    </row>
    <row r="341" spans="1:10" ht="31.5" outlineLevel="7" x14ac:dyDescent="0.25">
      <c r="A341" s="3" t="s">
        <v>41</v>
      </c>
      <c r="B341" s="4" t="s">
        <v>143</v>
      </c>
      <c r="C341" s="4" t="s">
        <v>100</v>
      </c>
      <c r="D341" s="4" t="s">
        <v>84</v>
      </c>
      <c r="E341" s="4" t="s">
        <v>254</v>
      </c>
      <c r="F341" s="4" t="s">
        <v>42</v>
      </c>
      <c r="G341" s="38">
        <v>10049.299999999999</v>
      </c>
      <c r="H341" s="38">
        <v>10049.299999999999</v>
      </c>
      <c r="I341" s="38">
        <v>10049.299999999999</v>
      </c>
      <c r="J341" s="2"/>
    </row>
    <row r="342" spans="1:10" ht="78.75" outlineLevel="6" x14ac:dyDescent="0.25">
      <c r="A342" s="3" t="s">
        <v>255</v>
      </c>
      <c r="B342" s="4" t="s">
        <v>143</v>
      </c>
      <c r="C342" s="4" t="s">
        <v>100</v>
      </c>
      <c r="D342" s="4" t="s">
        <v>84</v>
      </c>
      <c r="E342" s="4" t="s">
        <v>256</v>
      </c>
      <c r="F342" s="4" t="s">
        <v>4</v>
      </c>
      <c r="G342" s="38">
        <f>G343</f>
        <v>529</v>
      </c>
      <c r="H342" s="38">
        <f t="shared" ref="H342:I342" si="142">H343</f>
        <v>529</v>
      </c>
      <c r="I342" s="38">
        <f t="shared" si="142"/>
        <v>529</v>
      </c>
      <c r="J342" s="2"/>
    </row>
    <row r="343" spans="1:10" ht="31.5" outlineLevel="7" x14ac:dyDescent="0.25">
      <c r="A343" s="3" t="s">
        <v>41</v>
      </c>
      <c r="B343" s="4" t="s">
        <v>143</v>
      </c>
      <c r="C343" s="4" t="s">
        <v>100</v>
      </c>
      <c r="D343" s="4" t="s">
        <v>84</v>
      </c>
      <c r="E343" s="4" t="s">
        <v>256</v>
      </c>
      <c r="F343" s="4" t="s">
        <v>42</v>
      </c>
      <c r="G343" s="38">
        <v>529</v>
      </c>
      <c r="H343" s="38">
        <v>529</v>
      </c>
      <c r="I343" s="38">
        <v>529</v>
      </c>
      <c r="J343" s="2"/>
    </row>
    <row r="344" spans="1:10" s="10" customFormat="1" ht="31.5" x14ac:dyDescent="0.25">
      <c r="A344" s="13" t="s">
        <v>257</v>
      </c>
      <c r="B344" s="14" t="s">
        <v>258</v>
      </c>
      <c r="C344" s="14" t="s">
        <v>2</v>
      </c>
      <c r="D344" s="14" t="s">
        <v>2</v>
      </c>
      <c r="E344" s="14" t="s">
        <v>3</v>
      </c>
      <c r="F344" s="14" t="s">
        <v>4</v>
      </c>
      <c r="G344" s="36">
        <f>G345+G417</f>
        <v>186339.90023000003</v>
      </c>
      <c r="H344" s="36">
        <f t="shared" ref="H344:I344" si="143">H345+H417</f>
        <v>147662.204</v>
      </c>
      <c r="I344" s="36">
        <f t="shared" si="143"/>
        <v>140973.508</v>
      </c>
      <c r="J344" s="9"/>
    </row>
    <row r="345" spans="1:10" s="10" customFormat="1" ht="31.5" outlineLevel="1" x14ac:dyDescent="0.25">
      <c r="A345" s="13" t="s">
        <v>203</v>
      </c>
      <c r="B345" s="14" t="s">
        <v>258</v>
      </c>
      <c r="C345" s="14" t="s">
        <v>44</v>
      </c>
      <c r="D345" s="14" t="s">
        <v>2</v>
      </c>
      <c r="E345" s="14" t="s">
        <v>3</v>
      </c>
      <c r="F345" s="14" t="s">
        <v>4</v>
      </c>
      <c r="G345" s="36">
        <f>G346+G401</f>
        <v>121473.51323000001</v>
      </c>
      <c r="H345" s="36">
        <f t="shared" ref="H345:I345" si="144">H346+H401</f>
        <v>116309.20000000001</v>
      </c>
      <c r="I345" s="36">
        <f t="shared" si="144"/>
        <v>99805.3</v>
      </c>
      <c r="J345" s="9"/>
    </row>
    <row r="346" spans="1:10" s="12" customFormat="1" outlineLevel="2" x14ac:dyDescent="0.25">
      <c r="A346" s="15" t="s">
        <v>259</v>
      </c>
      <c r="B346" s="16" t="s">
        <v>258</v>
      </c>
      <c r="C346" s="16" t="s">
        <v>44</v>
      </c>
      <c r="D346" s="16" t="s">
        <v>6</v>
      </c>
      <c r="E346" s="16" t="s">
        <v>3</v>
      </c>
      <c r="F346" s="16" t="s">
        <v>4</v>
      </c>
      <c r="G346" s="37">
        <f>G347+G393</f>
        <v>105997.48023000002</v>
      </c>
      <c r="H346" s="37">
        <f t="shared" ref="H346:I346" si="145">H347</f>
        <v>101517.90000000001</v>
      </c>
      <c r="I346" s="37">
        <f t="shared" si="145"/>
        <v>85014</v>
      </c>
      <c r="J346" s="11"/>
    </row>
    <row r="347" spans="1:10" ht="47.25" outlineLevel="3" x14ac:dyDescent="0.25">
      <c r="A347" s="3" t="s">
        <v>260</v>
      </c>
      <c r="B347" s="4" t="s">
        <v>258</v>
      </c>
      <c r="C347" s="4" t="s">
        <v>44</v>
      </c>
      <c r="D347" s="4" t="s">
        <v>6</v>
      </c>
      <c r="E347" s="4" t="s">
        <v>261</v>
      </c>
      <c r="F347" s="4" t="s">
        <v>4</v>
      </c>
      <c r="G347" s="38">
        <f>G348+G361+G367+G378+G389</f>
        <v>96383.507000000012</v>
      </c>
      <c r="H347" s="38">
        <f t="shared" ref="H347:I347" si="146">H348+H361+H367+H378+H389</f>
        <v>101517.90000000001</v>
      </c>
      <c r="I347" s="38">
        <f t="shared" si="146"/>
        <v>85014</v>
      </c>
      <c r="J347" s="2"/>
    </row>
    <row r="348" spans="1:10" ht="63" outlineLevel="4" x14ac:dyDescent="0.25">
      <c r="A348" s="3" t="s">
        <v>262</v>
      </c>
      <c r="B348" s="4" t="s">
        <v>258</v>
      </c>
      <c r="C348" s="4" t="s">
        <v>44</v>
      </c>
      <c r="D348" s="4" t="s">
        <v>6</v>
      </c>
      <c r="E348" s="4" t="s">
        <v>263</v>
      </c>
      <c r="F348" s="4" t="s">
        <v>4</v>
      </c>
      <c r="G348" s="38">
        <f>G349+G354</f>
        <v>2528.1669999999999</v>
      </c>
      <c r="H348" s="38">
        <f t="shared" ref="H348:I348" si="147">H349+H354</f>
        <v>1597.8000000000002</v>
      </c>
      <c r="I348" s="38">
        <f t="shared" si="147"/>
        <v>1617</v>
      </c>
      <c r="J348" s="2"/>
    </row>
    <row r="349" spans="1:10" ht="63" outlineLevel="5" x14ac:dyDescent="0.25">
      <c r="A349" s="3" t="s">
        <v>264</v>
      </c>
      <c r="B349" s="4" t="s">
        <v>258</v>
      </c>
      <c r="C349" s="4" t="s">
        <v>44</v>
      </c>
      <c r="D349" s="4" t="s">
        <v>6</v>
      </c>
      <c r="E349" s="4" t="s">
        <v>265</v>
      </c>
      <c r="F349" s="4" t="s">
        <v>4</v>
      </c>
      <c r="G349" s="38">
        <f>G350+G352</f>
        <v>1693.4</v>
      </c>
      <c r="H349" s="38">
        <f t="shared" ref="H349:I349" si="148">H350+H352</f>
        <v>1422.4</v>
      </c>
      <c r="I349" s="38">
        <f t="shared" si="148"/>
        <v>1441.6</v>
      </c>
      <c r="J349" s="2"/>
    </row>
    <row r="350" spans="1:10" ht="63" outlineLevel="6" x14ac:dyDescent="0.25">
      <c r="A350" s="3" t="s">
        <v>266</v>
      </c>
      <c r="B350" s="4" t="s">
        <v>258</v>
      </c>
      <c r="C350" s="4" t="s">
        <v>44</v>
      </c>
      <c r="D350" s="4" t="s">
        <v>6</v>
      </c>
      <c r="E350" s="4" t="s">
        <v>267</v>
      </c>
      <c r="F350" s="4" t="s">
        <v>4</v>
      </c>
      <c r="G350" s="38">
        <f>G351</f>
        <v>1193.4000000000001</v>
      </c>
      <c r="H350" s="38">
        <f t="shared" ref="H350:I350" si="149">H351</f>
        <v>1209.4000000000001</v>
      </c>
      <c r="I350" s="38">
        <f t="shared" si="149"/>
        <v>1228.5999999999999</v>
      </c>
      <c r="J350" s="2"/>
    </row>
    <row r="351" spans="1:10" ht="47.25" outlineLevel="7" x14ac:dyDescent="0.25">
      <c r="A351" s="3" t="s">
        <v>27</v>
      </c>
      <c r="B351" s="4" t="s">
        <v>258</v>
      </c>
      <c r="C351" s="4" t="s">
        <v>44</v>
      </c>
      <c r="D351" s="4" t="s">
        <v>6</v>
      </c>
      <c r="E351" s="4" t="s">
        <v>267</v>
      </c>
      <c r="F351" s="4" t="s">
        <v>28</v>
      </c>
      <c r="G351" s="38">
        <v>1193.4000000000001</v>
      </c>
      <c r="H351" s="38">
        <v>1209.4000000000001</v>
      </c>
      <c r="I351" s="38">
        <v>1228.5999999999999</v>
      </c>
      <c r="J351" s="2"/>
    </row>
    <row r="352" spans="1:10" ht="63" outlineLevel="6" x14ac:dyDescent="0.25">
      <c r="A352" s="3" t="s">
        <v>268</v>
      </c>
      <c r="B352" s="4" t="s">
        <v>258</v>
      </c>
      <c r="C352" s="4" t="s">
        <v>44</v>
      </c>
      <c r="D352" s="4" t="s">
        <v>6</v>
      </c>
      <c r="E352" s="4" t="s">
        <v>269</v>
      </c>
      <c r="F352" s="4" t="s">
        <v>4</v>
      </c>
      <c r="G352" s="38">
        <f>G353</f>
        <v>500</v>
      </c>
      <c r="H352" s="38">
        <f t="shared" ref="H352:I352" si="150">H353</f>
        <v>213</v>
      </c>
      <c r="I352" s="38">
        <f t="shared" si="150"/>
        <v>213</v>
      </c>
      <c r="J352" s="2"/>
    </row>
    <row r="353" spans="1:10" ht="47.25" outlineLevel="7" x14ac:dyDescent="0.25">
      <c r="A353" s="3" t="s">
        <v>27</v>
      </c>
      <c r="B353" s="4" t="s">
        <v>258</v>
      </c>
      <c r="C353" s="4" t="s">
        <v>44</v>
      </c>
      <c r="D353" s="4" t="s">
        <v>6</v>
      </c>
      <c r="E353" s="4" t="s">
        <v>269</v>
      </c>
      <c r="F353" s="4" t="s">
        <v>28</v>
      </c>
      <c r="G353" s="38">
        <v>500</v>
      </c>
      <c r="H353" s="38">
        <v>213</v>
      </c>
      <c r="I353" s="38">
        <v>213</v>
      </c>
      <c r="J353" s="2"/>
    </row>
    <row r="354" spans="1:10" ht="63" outlineLevel="5" x14ac:dyDescent="0.25">
      <c r="A354" s="3" t="s">
        <v>270</v>
      </c>
      <c r="B354" s="4" t="s">
        <v>258</v>
      </c>
      <c r="C354" s="4" t="s">
        <v>44</v>
      </c>
      <c r="D354" s="4" t="s">
        <v>6</v>
      </c>
      <c r="E354" s="4" t="s">
        <v>271</v>
      </c>
      <c r="F354" s="4" t="s">
        <v>4</v>
      </c>
      <c r="G354" s="38">
        <f>G355+G357+G359</f>
        <v>834.76699999999983</v>
      </c>
      <c r="H354" s="38">
        <f t="shared" ref="H354:I354" si="151">H355+H357+H359</f>
        <v>175.4</v>
      </c>
      <c r="I354" s="38">
        <f t="shared" si="151"/>
        <v>175.4</v>
      </c>
      <c r="J354" s="2"/>
    </row>
    <row r="355" spans="1:10" ht="94.5" outlineLevel="6" x14ac:dyDescent="0.25">
      <c r="A355" s="3" t="s">
        <v>272</v>
      </c>
      <c r="B355" s="4" t="s">
        <v>258</v>
      </c>
      <c r="C355" s="4" t="s">
        <v>44</v>
      </c>
      <c r="D355" s="4" t="s">
        <v>6</v>
      </c>
      <c r="E355" s="4" t="s">
        <v>273</v>
      </c>
      <c r="F355" s="4" t="s">
        <v>4</v>
      </c>
      <c r="G355" s="38">
        <f>G356</f>
        <v>130.4</v>
      </c>
      <c r="H355" s="38">
        <f t="shared" ref="H355:I355" si="152">H356</f>
        <v>130.4</v>
      </c>
      <c r="I355" s="38">
        <f t="shared" si="152"/>
        <v>130.4</v>
      </c>
      <c r="J355" s="2"/>
    </row>
    <row r="356" spans="1:10" ht="31.5" outlineLevel="7" x14ac:dyDescent="0.25">
      <c r="A356" s="3" t="s">
        <v>41</v>
      </c>
      <c r="B356" s="4" t="s">
        <v>258</v>
      </c>
      <c r="C356" s="4" t="s">
        <v>44</v>
      </c>
      <c r="D356" s="4" t="s">
        <v>6</v>
      </c>
      <c r="E356" s="4" t="s">
        <v>273</v>
      </c>
      <c r="F356" s="4" t="s">
        <v>42</v>
      </c>
      <c r="G356" s="38">
        <v>130.4</v>
      </c>
      <c r="H356" s="38">
        <v>130.4</v>
      </c>
      <c r="I356" s="38">
        <v>130.4</v>
      </c>
      <c r="J356" s="2"/>
    </row>
    <row r="357" spans="1:10" ht="78.75" outlineLevel="6" x14ac:dyDescent="0.25">
      <c r="A357" s="3" t="s">
        <v>274</v>
      </c>
      <c r="B357" s="4" t="s">
        <v>258</v>
      </c>
      <c r="C357" s="4" t="s">
        <v>44</v>
      </c>
      <c r="D357" s="4" t="s">
        <v>6</v>
      </c>
      <c r="E357" s="4" t="s">
        <v>275</v>
      </c>
      <c r="F357" s="4" t="s">
        <v>4</v>
      </c>
      <c r="G357" s="38">
        <f>G358</f>
        <v>25</v>
      </c>
      <c r="H357" s="38">
        <f t="shared" ref="H357:I357" si="153">H358</f>
        <v>25</v>
      </c>
      <c r="I357" s="38">
        <f t="shared" si="153"/>
        <v>25</v>
      </c>
      <c r="J357" s="2"/>
    </row>
    <row r="358" spans="1:10" ht="31.5" outlineLevel="7" x14ac:dyDescent="0.25">
      <c r="A358" s="3" t="s">
        <v>41</v>
      </c>
      <c r="B358" s="4" t="s">
        <v>258</v>
      </c>
      <c r="C358" s="4" t="s">
        <v>44</v>
      </c>
      <c r="D358" s="4" t="s">
        <v>6</v>
      </c>
      <c r="E358" s="4" t="s">
        <v>275</v>
      </c>
      <c r="F358" s="4" t="s">
        <v>42</v>
      </c>
      <c r="G358" s="38">
        <v>25</v>
      </c>
      <c r="H358" s="38">
        <v>25</v>
      </c>
      <c r="I358" s="38">
        <v>25</v>
      </c>
      <c r="J358" s="2"/>
    </row>
    <row r="359" spans="1:10" ht="63" outlineLevel="6" x14ac:dyDescent="0.25">
      <c r="A359" s="3" t="s">
        <v>276</v>
      </c>
      <c r="B359" s="4" t="s">
        <v>258</v>
      </c>
      <c r="C359" s="4" t="s">
        <v>44</v>
      </c>
      <c r="D359" s="4" t="s">
        <v>6</v>
      </c>
      <c r="E359" s="4" t="s">
        <v>277</v>
      </c>
      <c r="F359" s="4" t="s">
        <v>4</v>
      </c>
      <c r="G359" s="38">
        <f>G360</f>
        <v>679.36699999999985</v>
      </c>
      <c r="H359" s="38">
        <f t="shared" ref="H359:I359" si="154">H360</f>
        <v>20</v>
      </c>
      <c r="I359" s="38">
        <f t="shared" si="154"/>
        <v>20</v>
      </c>
      <c r="J359" s="2"/>
    </row>
    <row r="360" spans="1:10" outlineLevel="7" x14ac:dyDescent="0.25">
      <c r="A360" s="3" t="s">
        <v>57</v>
      </c>
      <c r="B360" s="4" t="s">
        <v>258</v>
      </c>
      <c r="C360" s="4" t="s">
        <v>44</v>
      </c>
      <c r="D360" s="4" t="s">
        <v>6</v>
      </c>
      <c r="E360" s="4" t="s">
        <v>277</v>
      </c>
      <c r="F360" s="4" t="s">
        <v>58</v>
      </c>
      <c r="G360" s="38">
        <f>1366.1-683.34-1.393-2</f>
        <v>679.36699999999985</v>
      </c>
      <c r="H360" s="38">
        <v>20</v>
      </c>
      <c r="I360" s="38">
        <v>20</v>
      </c>
      <c r="J360" s="2"/>
    </row>
    <row r="361" spans="1:10" ht="31.5" outlineLevel="4" x14ac:dyDescent="0.25">
      <c r="A361" s="3" t="s">
        <v>278</v>
      </c>
      <c r="B361" s="4" t="s">
        <v>258</v>
      </c>
      <c r="C361" s="4" t="s">
        <v>44</v>
      </c>
      <c r="D361" s="4" t="s">
        <v>6</v>
      </c>
      <c r="E361" s="4" t="s">
        <v>279</v>
      </c>
      <c r="F361" s="4" t="s">
        <v>4</v>
      </c>
      <c r="G361" s="38">
        <f>G362</f>
        <v>50069.4</v>
      </c>
      <c r="H361" s="38">
        <f t="shared" ref="H361:I361" si="155">H362</f>
        <v>46154</v>
      </c>
      <c r="I361" s="38">
        <f t="shared" si="155"/>
        <v>26912.6</v>
      </c>
      <c r="J361" s="2"/>
    </row>
    <row r="362" spans="1:10" ht="47.25" outlineLevel="5" x14ac:dyDescent="0.25">
      <c r="A362" s="3" t="s">
        <v>280</v>
      </c>
      <c r="B362" s="4" t="s">
        <v>258</v>
      </c>
      <c r="C362" s="4" t="s">
        <v>44</v>
      </c>
      <c r="D362" s="4" t="s">
        <v>6</v>
      </c>
      <c r="E362" s="4" t="s">
        <v>281</v>
      </c>
      <c r="F362" s="4" t="s">
        <v>4</v>
      </c>
      <c r="G362" s="38">
        <f>G363+G365</f>
        <v>50069.4</v>
      </c>
      <c r="H362" s="38">
        <f t="shared" ref="H362:I362" si="156">H363+H365</f>
        <v>46154</v>
      </c>
      <c r="I362" s="38">
        <f t="shared" si="156"/>
        <v>26912.6</v>
      </c>
      <c r="J362" s="2"/>
    </row>
    <row r="363" spans="1:10" ht="63" outlineLevel="6" x14ac:dyDescent="0.25">
      <c r="A363" s="3" t="s">
        <v>282</v>
      </c>
      <c r="B363" s="4" t="s">
        <v>258</v>
      </c>
      <c r="C363" s="4" t="s">
        <v>44</v>
      </c>
      <c r="D363" s="4" t="s">
        <v>6</v>
      </c>
      <c r="E363" s="4" t="s">
        <v>283</v>
      </c>
      <c r="F363" s="4" t="s">
        <v>4</v>
      </c>
      <c r="G363" s="38">
        <f>G364</f>
        <v>44046.6</v>
      </c>
      <c r="H363" s="38">
        <f t="shared" ref="H363:I363" si="157">H364</f>
        <v>40154</v>
      </c>
      <c r="I363" s="38">
        <f t="shared" si="157"/>
        <v>23414</v>
      </c>
      <c r="J363" s="2"/>
    </row>
    <row r="364" spans="1:10" ht="47.25" outlineLevel="7" x14ac:dyDescent="0.25">
      <c r="A364" s="3" t="s">
        <v>186</v>
      </c>
      <c r="B364" s="4" t="s">
        <v>258</v>
      </c>
      <c r="C364" s="4" t="s">
        <v>44</v>
      </c>
      <c r="D364" s="4" t="s">
        <v>6</v>
      </c>
      <c r="E364" s="4" t="s">
        <v>283</v>
      </c>
      <c r="F364" s="4">
        <v>400</v>
      </c>
      <c r="G364" s="38">
        <f>40306.5+3740.1</f>
        <v>44046.6</v>
      </c>
      <c r="H364" s="38">
        <v>40154</v>
      </c>
      <c r="I364" s="38">
        <v>23414</v>
      </c>
      <c r="J364" s="2"/>
    </row>
    <row r="365" spans="1:10" ht="63" outlineLevel="6" x14ac:dyDescent="0.25">
      <c r="A365" s="3" t="s">
        <v>282</v>
      </c>
      <c r="B365" s="4" t="s">
        <v>258</v>
      </c>
      <c r="C365" s="4" t="s">
        <v>44</v>
      </c>
      <c r="D365" s="4" t="s">
        <v>6</v>
      </c>
      <c r="E365" s="4" t="s">
        <v>284</v>
      </c>
      <c r="F365" s="4" t="s">
        <v>4</v>
      </c>
      <c r="G365" s="38">
        <f>G366</f>
        <v>6022.8</v>
      </c>
      <c r="H365" s="38">
        <f t="shared" ref="H365:I365" si="158">H366</f>
        <v>6000</v>
      </c>
      <c r="I365" s="38">
        <f t="shared" si="158"/>
        <v>3498.6</v>
      </c>
      <c r="J365" s="2"/>
    </row>
    <row r="366" spans="1:10" ht="47.25" outlineLevel="7" x14ac:dyDescent="0.25">
      <c r="A366" s="3" t="s">
        <v>186</v>
      </c>
      <c r="B366" s="4" t="s">
        <v>258</v>
      </c>
      <c r="C366" s="4" t="s">
        <v>44</v>
      </c>
      <c r="D366" s="4" t="s">
        <v>6</v>
      </c>
      <c r="E366" s="4" t="s">
        <v>284</v>
      </c>
      <c r="F366" s="4" t="s">
        <v>187</v>
      </c>
      <c r="G366" s="38">
        <v>6022.8</v>
      </c>
      <c r="H366" s="38">
        <v>6000</v>
      </c>
      <c r="I366" s="38">
        <v>3498.6</v>
      </c>
      <c r="J366" s="2"/>
    </row>
    <row r="367" spans="1:10" ht="31.5" outlineLevel="4" x14ac:dyDescent="0.25">
      <c r="A367" s="3" t="s">
        <v>285</v>
      </c>
      <c r="B367" s="4" t="s">
        <v>258</v>
      </c>
      <c r="C367" s="4" t="s">
        <v>44</v>
      </c>
      <c r="D367" s="4" t="s">
        <v>6</v>
      </c>
      <c r="E367" s="4" t="s">
        <v>286</v>
      </c>
      <c r="F367" s="4" t="s">
        <v>4</v>
      </c>
      <c r="G367" s="38">
        <f>G368+G371</f>
        <v>21151.802</v>
      </c>
      <c r="H367" s="38">
        <f t="shared" ref="H367:I367" si="159">H368+H371</f>
        <v>28846.799999999999</v>
      </c>
      <c r="I367" s="38">
        <f t="shared" si="159"/>
        <v>31478.7</v>
      </c>
      <c r="J367" s="2"/>
    </row>
    <row r="368" spans="1:10" ht="110.25" outlineLevel="5" x14ac:dyDescent="0.25">
      <c r="A368" s="3" t="s">
        <v>287</v>
      </c>
      <c r="B368" s="4" t="s">
        <v>258</v>
      </c>
      <c r="C368" s="4" t="s">
        <v>44</v>
      </c>
      <c r="D368" s="4" t="s">
        <v>6</v>
      </c>
      <c r="E368" s="4" t="s">
        <v>288</v>
      </c>
      <c r="F368" s="4" t="s">
        <v>4</v>
      </c>
      <c r="G368" s="38">
        <f>G369</f>
        <v>1173.502</v>
      </c>
      <c r="H368" s="38">
        <f t="shared" ref="H368:I369" si="160">H369</f>
        <v>500</v>
      </c>
      <c r="I368" s="38">
        <f t="shared" si="160"/>
        <v>500</v>
      </c>
      <c r="J368" s="2"/>
    </row>
    <row r="369" spans="1:10" ht="63" outlineLevel="6" x14ac:dyDescent="0.25">
      <c r="A369" s="3" t="s">
        <v>289</v>
      </c>
      <c r="B369" s="4" t="s">
        <v>258</v>
      </c>
      <c r="C369" s="4" t="s">
        <v>44</v>
      </c>
      <c r="D369" s="4" t="s">
        <v>6</v>
      </c>
      <c r="E369" s="4" t="s">
        <v>290</v>
      </c>
      <c r="F369" s="4" t="s">
        <v>4</v>
      </c>
      <c r="G369" s="38">
        <f>G370</f>
        <v>1173.502</v>
      </c>
      <c r="H369" s="38">
        <f t="shared" si="160"/>
        <v>500</v>
      </c>
      <c r="I369" s="38">
        <f t="shared" si="160"/>
        <v>500</v>
      </c>
      <c r="J369" s="2"/>
    </row>
    <row r="370" spans="1:10" ht="47.25" outlineLevel="7" x14ac:dyDescent="0.25">
      <c r="A370" s="3" t="s">
        <v>27</v>
      </c>
      <c r="B370" s="4" t="s">
        <v>258</v>
      </c>
      <c r="C370" s="4" t="s">
        <v>44</v>
      </c>
      <c r="D370" s="4" t="s">
        <v>6</v>
      </c>
      <c r="E370" s="4" t="s">
        <v>290</v>
      </c>
      <c r="F370" s="4" t="s">
        <v>28</v>
      </c>
      <c r="G370" s="38">
        <f>500-9.838+683.34</f>
        <v>1173.502</v>
      </c>
      <c r="H370" s="38">
        <v>500</v>
      </c>
      <c r="I370" s="38">
        <v>500</v>
      </c>
      <c r="J370" s="2"/>
    </row>
    <row r="371" spans="1:10" ht="94.5" outlineLevel="5" x14ac:dyDescent="0.25">
      <c r="A371" s="3" t="s">
        <v>291</v>
      </c>
      <c r="B371" s="4" t="s">
        <v>258</v>
      </c>
      <c r="C371" s="4" t="s">
        <v>44</v>
      </c>
      <c r="D371" s="4" t="s">
        <v>6</v>
      </c>
      <c r="E371" s="4" t="s">
        <v>292</v>
      </c>
      <c r="F371" s="4" t="s">
        <v>4</v>
      </c>
      <c r="G371" s="38">
        <f>G372+G374+G376</f>
        <v>19978.3</v>
      </c>
      <c r="H371" s="38">
        <f t="shared" ref="H371:I371" si="161">H372+H374+H376</f>
        <v>28346.799999999999</v>
      </c>
      <c r="I371" s="38">
        <f t="shared" si="161"/>
        <v>30978.7</v>
      </c>
      <c r="J371" s="2"/>
    </row>
    <row r="372" spans="1:10" ht="78.75" outlineLevel="6" x14ac:dyDescent="0.25">
      <c r="A372" s="3" t="s">
        <v>293</v>
      </c>
      <c r="B372" s="4" t="s">
        <v>258</v>
      </c>
      <c r="C372" s="4" t="s">
        <v>44</v>
      </c>
      <c r="D372" s="4" t="s">
        <v>6</v>
      </c>
      <c r="E372" s="4" t="s">
        <v>294</v>
      </c>
      <c r="F372" s="4" t="s">
        <v>4</v>
      </c>
      <c r="G372" s="38">
        <f>G373</f>
        <v>19575.2</v>
      </c>
      <c r="H372" s="38">
        <f t="shared" ref="H372:I372" si="162">H373</f>
        <v>27755.7</v>
      </c>
      <c r="I372" s="38">
        <f t="shared" si="162"/>
        <v>30347.200000000001</v>
      </c>
      <c r="J372" s="2"/>
    </row>
    <row r="373" spans="1:10" ht="47.25" outlineLevel="7" x14ac:dyDescent="0.25">
      <c r="A373" s="3" t="s">
        <v>186</v>
      </c>
      <c r="B373" s="4" t="s">
        <v>258</v>
      </c>
      <c r="C373" s="4" t="s">
        <v>44</v>
      </c>
      <c r="D373" s="4" t="s">
        <v>6</v>
      </c>
      <c r="E373" s="4" t="s">
        <v>294</v>
      </c>
      <c r="F373" s="4" t="s">
        <v>187</v>
      </c>
      <c r="G373" s="38">
        <f>5357.2+1191.4+13026.6</f>
        <v>19575.2</v>
      </c>
      <c r="H373" s="38">
        <v>27755.7</v>
      </c>
      <c r="I373" s="38">
        <v>30347.200000000001</v>
      </c>
      <c r="J373" s="2"/>
    </row>
    <row r="374" spans="1:10" ht="47.25" outlineLevel="6" x14ac:dyDescent="0.25">
      <c r="A374" s="3" t="s">
        <v>295</v>
      </c>
      <c r="B374" s="4" t="s">
        <v>258</v>
      </c>
      <c r="C374" s="4" t="s">
        <v>44</v>
      </c>
      <c r="D374" s="4" t="s">
        <v>6</v>
      </c>
      <c r="E374" s="4" t="s">
        <v>296</v>
      </c>
      <c r="F374" s="4" t="s">
        <v>4</v>
      </c>
      <c r="G374" s="38">
        <f>G375</f>
        <v>299.60000000000002</v>
      </c>
      <c r="H374" s="38">
        <f t="shared" ref="H374:I374" si="163">H375</f>
        <v>424.8</v>
      </c>
      <c r="I374" s="38">
        <f t="shared" si="163"/>
        <v>464.5</v>
      </c>
      <c r="J374" s="2"/>
    </row>
    <row r="375" spans="1:10" ht="47.25" outlineLevel="7" x14ac:dyDescent="0.25">
      <c r="A375" s="3" t="s">
        <v>186</v>
      </c>
      <c r="B375" s="4" t="s">
        <v>258</v>
      </c>
      <c r="C375" s="4" t="s">
        <v>44</v>
      </c>
      <c r="D375" s="4" t="s">
        <v>6</v>
      </c>
      <c r="E375" s="4" t="s">
        <v>296</v>
      </c>
      <c r="F375" s="4" t="s">
        <v>187</v>
      </c>
      <c r="G375" s="38">
        <f>82+18.2+199.4</f>
        <v>299.60000000000002</v>
      </c>
      <c r="H375" s="38">
        <v>424.8</v>
      </c>
      <c r="I375" s="38">
        <v>464.5</v>
      </c>
      <c r="J375" s="2"/>
    </row>
    <row r="376" spans="1:10" ht="47.25" outlineLevel="6" x14ac:dyDescent="0.25">
      <c r="A376" s="3" t="s">
        <v>295</v>
      </c>
      <c r="B376" s="4" t="s">
        <v>258</v>
      </c>
      <c r="C376" s="4" t="s">
        <v>44</v>
      </c>
      <c r="D376" s="4" t="s">
        <v>6</v>
      </c>
      <c r="E376" s="4" t="s">
        <v>297</v>
      </c>
      <c r="F376" s="4" t="s">
        <v>4</v>
      </c>
      <c r="G376" s="38">
        <f>G377</f>
        <v>103.5</v>
      </c>
      <c r="H376" s="38">
        <f t="shared" ref="H376:I376" si="164">H377</f>
        <v>166.3</v>
      </c>
      <c r="I376" s="38">
        <f t="shared" si="164"/>
        <v>167</v>
      </c>
      <c r="J376" s="2"/>
    </row>
    <row r="377" spans="1:10" ht="47.25" outlineLevel="7" x14ac:dyDescent="0.25">
      <c r="A377" s="3" t="s">
        <v>186</v>
      </c>
      <c r="B377" s="4" t="s">
        <v>258</v>
      </c>
      <c r="C377" s="4" t="s">
        <v>44</v>
      </c>
      <c r="D377" s="4" t="s">
        <v>6</v>
      </c>
      <c r="E377" s="4" t="s">
        <v>297</v>
      </c>
      <c r="F377" s="4" t="s">
        <v>187</v>
      </c>
      <c r="G377" s="38">
        <f>31.5+2+70</f>
        <v>103.5</v>
      </c>
      <c r="H377" s="38">
        <v>166.3</v>
      </c>
      <c r="I377" s="38">
        <v>167</v>
      </c>
      <c r="J377" s="2"/>
    </row>
    <row r="378" spans="1:10" ht="47.25" outlineLevel="4" x14ac:dyDescent="0.25">
      <c r="A378" s="3" t="s">
        <v>298</v>
      </c>
      <c r="B378" s="4" t="s">
        <v>258</v>
      </c>
      <c r="C378" s="4" t="s">
        <v>44</v>
      </c>
      <c r="D378" s="4" t="s">
        <v>6</v>
      </c>
      <c r="E378" s="4" t="s">
        <v>299</v>
      </c>
      <c r="F378" s="4" t="s">
        <v>4</v>
      </c>
      <c r="G378" s="38">
        <f>G379+G384</f>
        <v>11634.138000000001</v>
      </c>
      <c r="H378" s="38">
        <f t="shared" ref="H378:I378" si="165">H379+H384</f>
        <v>13919.3</v>
      </c>
      <c r="I378" s="38">
        <f t="shared" si="165"/>
        <v>14005.7</v>
      </c>
      <c r="J378" s="2"/>
    </row>
    <row r="379" spans="1:10" ht="78.75" outlineLevel="5" x14ac:dyDescent="0.25">
      <c r="A379" s="3" t="s">
        <v>300</v>
      </c>
      <c r="B379" s="4" t="s">
        <v>258</v>
      </c>
      <c r="C379" s="4" t="s">
        <v>44</v>
      </c>
      <c r="D379" s="4" t="s">
        <v>6</v>
      </c>
      <c r="E379" s="4" t="s">
        <v>301</v>
      </c>
      <c r="F379" s="4" t="s">
        <v>4</v>
      </c>
      <c r="G379" s="38">
        <f>G380+G382</f>
        <v>5817.0690000000004</v>
      </c>
      <c r="H379" s="38">
        <f t="shared" ref="H379:I379" si="166">H380+H382</f>
        <v>6959.6</v>
      </c>
      <c r="I379" s="38">
        <f t="shared" si="166"/>
        <v>7002.8</v>
      </c>
      <c r="J379" s="2"/>
    </row>
    <row r="380" spans="1:10" ht="47.25" outlineLevel="6" x14ac:dyDescent="0.25">
      <c r="A380" s="3" t="s">
        <v>302</v>
      </c>
      <c r="B380" s="4" t="s">
        <v>258</v>
      </c>
      <c r="C380" s="4" t="s">
        <v>44</v>
      </c>
      <c r="D380" s="4" t="s">
        <v>6</v>
      </c>
      <c r="E380" s="4" t="s">
        <v>303</v>
      </c>
      <c r="F380" s="4" t="s">
        <v>4</v>
      </c>
      <c r="G380" s="38">
        <f>G381</f>
        <v>5060.8500000000004</v>
      </c>
      <c r="H380" s="38">
        <f t="shared" ref="H380:I380" si="167">H381</f>
        <v>6257.8</v>
      </c>
      <c r="I380" s="38">
        <f t="shared" si="167"/>
        <v>6301</v>
      </c>
      <c r="J380" s="2"/>
    </row>
    <row r="381" spans="1:10" ht="47.25" outlineLevel="7" x14ac:dyDescent="0.25">
      <c r="A381" s="3" t="s">
        <v>186</v>
      </c>
      <c r="B381" s="4" t="s">
        <v>258</v>
      </c>
      <c r="C381" s="4" t="s">
        <v>44</v>
      </c>
      <c r="D381" s="4" t="s">
        <v>6</v>
      </c>
      <c r="E381" s="4" t="s">
        <v>303</v>
      </c>
      <c r="F381" s="4" t="s">
        <v>187</v>
      </c>
      <c r="G381" s="38">
        <v>5060.8500000000004</v>
      </c>
      <c r="H381" s="38">
        <v>6257.8</v>
      </c>
      <c r="I381" s="38">
        <v>6301</v>
      </c>
      <c r="J381" s="2"/>
    </row>
    <row r="382" spans="1:10" ht="47.25" outlineLevel="6" x14ac:dyDescent="0.25">
      <c r="A382" s="3" t="s">
        <v>302</v>
      </c>
      <c r="B382" s="4" t="s">
        <v>258</v>
      </c>
      <c r="C382" s="4" t="s">
        <v>44</v>
      </c>
      <c r="D382" s="4" t="s">
        <v>6</v>
      </c>
      <c r="E382" s="4" t="s">
        <v>304</v>
      </c>
      <c r="F382" s="4" t="s">
        <v>4</v>
      </c>
      <c r="G382" s="38">
        <f>G383</f>
        <v>756.21899999999994</v>
      </c>
      <c r="H382" s="38">
        <f t="shared" ref="H382:I382" si="168">H383</f>
        <v>701.8</v>
      </c>
      <c r="I382" s="38">
        <f t="shared" si="168"/>
        <v>701.8</v>
      </c>
      <c r="J382" s="2"/>
    </row>
    <row r="383" spans="1:10" ht="47.25" outlineLevel="7" x14ac:dyDescent="0.25">
      <c r="A383" s="3" t="s">
        <v>186</v>
      </c>
      <c r="B383" s="4" t="s">
        <v>258</v>
      </c>
      <c r="C383" s="4" t="s">
        <v>44</v>
      </c>
      <c r="D383" s="4" t="s">
        <v>6</v>
      </c>
      <c r="E383" s="4" t="s">
        <v>304</v>
      </c>
      <c r="F383" s="4" t="s">
        <v>187</v>
      </c>
      <c r="G383" s="38">
        <f>751.3+4.919</f>
        <v>756.21899999999994</v>
      </c>
      <c r="H383" s="38">
        <v>701.8</v>
      </c>
      <c r="I383" s="38">
        <v>701.8</v>
      </c>
      <c r="J383" s="2"/>
    </row>
    <row r="384" spans="1:10" ht="94.5" outlineLevel="5" x14ac:dyDescent="0.25">
      <c r="A384" s="3" t="s">
        <v>305</v>
      </c>
      <c r="B384" s="4" t="s">
        <v>258</v>
      </c>
      <c r="C384" s="4" t="s">
        <v>44</v>
      </c>
      <c r="D384" s="4" t="s">
        <v>6</v>
      </c>
      <c r="E384" s="4" t="s">
        <v>306</v>
      </c>
      <c r="F384" s="4" t="s">
        <v>4</v>
      </c>
      <c r="G384" s="38">
        <f>G385+G387</f>
        <v>5817.0690000000004</v>
      </c>
      <c r="H384" s="38">
        <f t="shared" ref="H384:I384" si="169">H385+H387</f>
        <v>6959.7</v>
      </c>
      <c r="I384" s="38">
        <f t="shared" si="169"/>
        <v>7002.9</v>
      </c>
      <c r="J384" s="2"/>
    </row>
    <row r="385" spans="1:10" ht="47.25" outlineLevel="6" x14ac:dyDescent="0.25">
      <c r="A385" s="3" t="s">
        <v>302</v>
      </c>
      <c r="B385" s="4" t="s">
        <v>258</v>
      </c>
      <c r="C385" s="4" t="s">
        <v>44</v>
      </c>
      <c r="D385" s="4" t="s">
        <v>6</v>
      </c>
      <c r="E385" s="4" t="s">
        <v>307</v>
      </c>
      <c r="F385" s="4" t="s">
        <v>4</v>
      </c>
      <c r="G385" s="38">
        <f>G386</f>
        <v>5060.8500000000004</v>
      </c>
      <c r="H385" s="38">
        <f t="shared" ref="H385:I385" si="170">H386</f>
        <v>6257.8</v>
      </c>
      <c r="I385" s="38">
        <f t="shared" si="170"/>
        <v>6301</v>
      </c>
      <c r="J385" s="2"/>
    </row>
    <row r="386" spans="1:10" ht="47.25" outlineLevel="7" x14ac:dyDescent="0.25">
      <c r="A386" s="3" t="s">
        <v>186</v>
      </c>
      <c r="B386" s="4" t="s">
        <v>258</v>
      </c>
      <c r="C386" s="4" t="s">
        <v>44</v>
      </c>
      <c r="D386" s="4" t="s">
        <v>6</v>
      </c>
      <c r="E386" s="4" t="s">
        <v>307</v>
      </c>
      <c r="F386" s="4" t="s">
        <v>187</v>
      </c>
      <c r="G386" s="38">
        <v>5060.8500000000004</v>
      </c>
      <c r="H386" s="38">
        <v>6257.8</v>
      </c>
      <c r="I386" s="38">
        <v>6301</v>
      </c>
      <c r="J386" s="2"/>
    </row>
    <row r="387" spans="1:10" ht="47.25" outlineLevel="6" x14ac:dyDescent="0.25">
      <c r="A387" s="3" t="s">
        <v>302</v>
      </c>
      <c r="B387" s="4" t="s">
        <v>258</v>
      </c>
      <c r="C387" s="4" t="s">
        <v>44</v>
      </c>
      <c r="D387" s="4" t="s">
        <v>6</v>
      </c>
      <c r="E387" s="4" t="s">
        <v>308</v>
      </c>
      <c r="F387" s="4" t="s">
        <v>4</v>
      </c>
      <c r="G387" s="38">
        <f>G388</f>
        <v>756.21899999999994</v>
      </c>
      <c r="H387" s="38">
        <f t="shared" ref="H387:I387" si="171">H388</f>
        <v>701.9</v>
      </c>
      <c r="I387" s="38">
        <f t="shared" si="171"/>
        <v>701.9</v>
      </c>
      <c r="J387" s="2"/>
    </row>
    <row r="388" spans="1:10" ht="47.25" outlineLevel="7" x14ac:dyDescent="0.25">
      <c r="A388" s="3" t="s">
        <v>186</v>
      </c>
      <c r="B388" s="4" t="s">
        <v>258</v>
      </c>
      <c r="C388" s="4" t="s">
        <v>44</v>
      </c>
      <c r="D388" s="4" t="s">
        <v>6</v>
      </c>
      <c r="E388" s="4" t="s">
        <v>308</v>
      </c>
      <c r="F388" s="4" t="s">
        <v>187</v>
      </c>
      <c r="G388" s="38">
        <f>751.3+4.919</f>
        <v>756.21899999999994</v>
      </c>
      <c r="H388" s="38">
        <v>701.9</v>
      </c>
      <c r="I388" s="38">
        <v>701.9</v>
      </c>
      <c r="J388" s="2"/>
    </row>
    <row r="389" spans="1:10" ht="47.25" outlineLevel="4" x14ac:dyDescent="0.25">
      <c r="A389" s="3" t="s">
        <v>309</v>
      </c>
      <c r="B389" s="4" t="s">
        <v>258</v>
      </c>
      <c r="C389" s="4" t="s">
        <v>44</v>
      </c>
      <c r="D389" s="4" t="s">
        <v>6</v>
      </c>
      <c r="E389" s="4" t="s">
        <v>310</v>
      </c>
      <c r="F389" s="4" t="s">
        <v>4</v>
      </c>
      <c r="G389" s="38">
        <f>G390</f>
        <v>11000</v>
      </c>
      <c r="H389" s="38">
        <f t="shared" ref="H389:I391" si="172">H390</f>
        <v>11000</v>
      </c>
      <c r="I389" s="38">
        <f t="shared" si="172"/>
        <v>11000</v>
      </c>
      <c r="J389" s="2"/>
    </row>
    <row r="390" spans="1:10" ht="63" outlineLevel="5" x14ac:dyDescent="0.25">
      <c r="A390" s="3" t="s">
        <v>311</v>
      </c>
      <c r="B390" s="4" t="s">
        <v>258</v>
      </c>
      <c r="C390" s="4" t="s">
        <v>44</v>
      </c>
      <c r="D390" s="4" t="s">
        <v>6</v>
      </c>
      <c r="E390" s="4" t="s">
        <v>312</v>
      </c>
      <c r="F390" s="4" t="s">
        <v>4</v>
      </c>
      <c r="G390" s="38">
        <f>G391</f>
        <v>11000</v>
      </c>
      <c r="H390" s="38">
        <f t="shared" si="172"/>
        <v>11000</v>
      </c>
      <c r="I390" s="38">
        <f t="shared" si="172"/>
        <v>11000</v>
      </c>
      <c r="J390" s="2"/>
    </row>
    <row r="391" spans="1:10" ht="31.5" outlineLevel="6" x14ac:dyDescent="0.25">
      <c r="A391" s="3" t="s">
        <v>313</v>
      </c>
      <c r="B391" s="4" t="s">
        <v>258</v>
      </c>
      <c r="C391" s="4" t="s">
        <v>44</v>
      </c>
      <c r="D391" s="4" t="s">
        <v>6</v>
      </c>
      <c r="E391" s="4" t="s">
        <v>314</v>
      </c>
      <c r="F391" s="4" t="s">
        <v>4</v>
      </c>
      <c r="G391" s="38">
        <f>G392</f>
        <v>11000</v>
      </c>
      <c r="H391" s="38">
        <f t="shared" si="172"/>
        <v>11000</v>
      </c>
      <c r="I391" s="38">
        <f t="shared" si="172"/>
        <v>11000</v>
      </c>
      <c r="J391" s="2"/>
    </row>
    <row r="392" spans="1:10" ht="47.25" outlineLevel="7" x14ac:dyDescent="0.25">
      <c r="A392" s="3" t="s">
        <v>27</v>
      </c>
      <c r="B392" s="4" t="s">
        <v>258</v>
      </c>
      <c r="C392" s="4" t="s">
        <v>44</v>
      </c>
      <c r="D392" s="4" t="s">
        <v>6</v>
      </c>
      <c r="E392" s="4" t="s">
        <v>314</v>
      </c>
      <c r="F392" s="4" t="s">
        <v>28</v>
      </c>
      <c r="G392" s="38">
        <v>11000</v>
      </c>
      <c r="H392" s="38">
        <v>11000</v>
      </c>
      <c r="I392" s="38">
        <v>11000</v>
      </c>
      <c r="J392" s="2"/>
    </row>
    <row r="393" spans="1:10" ht="31.5" outlineLevel="7" x14ac:dyDescent="0.25">
      <c r="A393" s="24" t="s">
        <v>77</v>
      </c>
      <c r="B393" s="23" t="s">
        <v>258</v>
      </c>
      <c r="C393" s="23" t="s">
        <v>44</v>
      </c>
      <c r="D393" s="23" t="s">
        <v>6</v>
      </c>
      <c r="E393" s="23" t="s">
        <v>78</v>
      </c>
      <c r="F393" s="23" t="s">
        <v>4</v>
      </c>
      <c r="G393" s="38">
        <f>G394</f>
        <v>9613.9732299999996</v>
      </c>
      <c r="H393" s="38">
        <f t="shared" ref="H393:I397" si="173">H394</f>
        <v>0</v>
      </c>
      <c r="I393" s="38">
        <f t="shared" si="173"/>
        <v>0</v>
      </c>
      <c r="J393" s="2"/>
    </row>
    <row r="394" spans="1:10" outlineLevel="7" x14ac:dyDescent="0.25">
      <c r="A394" s="24" t="s">
        <v>79</v>
      </c>
      <c r="B394" s="23" t="s">
        <v>258</v>
      </c>
      <c r="C394" s="23" t="s">
        <v>44</v>
      </c>
      <c r="D394" s="23" t="s">
        <v>6</v>
      </c>
      <c r="E394" s="23" t="s">
        <v>80</v>
      </c>
      <c r="F394" s="23" t="s">
        <v>4</v>
      </c>
      <c r="G394" s="38">
        <f>G397+G399+G395</f>
        <v>9613.9732299999996</v>
      </c>
      <c r="H394" s="38">
        <f>H397</f>
        <v>0</v>
      </c>
      <c r="I394" s="38">
        <f>I397</f>
        <v>0</v>
      </c>
      <c r="J394" s="2"/>
    </row>
    <row r="395" spans="1:10" ht="48" customHeight="1" outlineLevel="7" x14ac:dyDescent="0.25">
      <c r="A395" s="28" t="s">
        <v>734</v>
      </c>
      <c r="B395" s="23" t="s">
        <v>258</v>
      </c>
      <c r="C395" s="23" t="s">
        <v>44</v>
      </c>
      <c r="D395" s="23" t="s">
        <v>6</v>
      </c>
      <c r="E395" s="23" t="s">
        <v>733</v>
      </c>
      <c r="F395" s="23" t="s">
        <v>4</v>
      </c>
      <c r="G395" s="38">
        <f>G396</f>
        <v>2216.57323</v>
      </c>
      <c r="H395" s="38">
        <f t="shared" ref="H395:I395" si="174">H396</f>
        <v>0</v>
      </c>
      <c r="I395" s="38">
        <f t="shared" si="174"/>
        <v>0</v>
      </c>
      <c r="J395" s="2"/>
    </row>
    <row r="396" spans="1:10" outlineLevel="7" x14ac:dyDescent="0.25">
      <c r="A396" s="24" t="s">
        <v>57</v>
      </c>
      <c r="B396" s="23" t="s">
        <v>258</v>
      </c>
      <c r="C396" s="23" t="s">
        <v>44</v>
      </c>
      <c r="D396" s="23" t="s">
        <v>6</v>
      </c>
      <c r="E396" s="23" t="s">
        <v>733</v>
      </c>
      <c r="F396" s="23" t="s">
        <v>58</v>
      </c>
      <c r="G396" s="38">
        <v>2216.57323</v>
      </c>
      <c r="H396" s="38">
        <v>0</v>
      </c>
      <c r="I396" s="38">
        <v>0</v>
      </c>
      <c r="J396" s="2"/>
    </row>
    <row r="397" spans="1:10" ht="31.5" outlineLevel="7" x14ac:dyDescent="0.25">
      <c r="A397" s="24" t="s">
        <v>699</v>
      </c>
      <c r="B397" s="23" t="s">
        <v>258</v>
      </c>
      <c r="C397" s="23" t="s">
        <v>44</v>
      </c>
      <c r="D397" s="23" t="s">
        <v>6</v>
      </c>
      <c r="E397" s="23" t="s">
        <v>700</v>
      </c>
      <c r="F397" s="23" t="s">
        <v>4</v>
      </c>
      <c r="G397" s="38">
        <f>G398</f>
        <v>7397.4</v>
      </c>
      <c r="H397" s="38">
        <f t="shared" si="173"/>
        <v>0</v>
      </c>
      <c r="I397" s="38">
        <f t="shared" si="173"/>
        <v>0</v>
      </c>
      <c r="J397" s="2"/>
    </row>
    <row r="398" spans="1:10" outlineLevel="7" x14ac:dyDescent="0.25">
      <c r="A398" s="24" t="s">
        <v>57</v>
      </c>
      <c r="B398" s="23" t="s">
        <v>258</v>
      </c>
      <c r="C398" s="23" t="s">
        <v>44</v>
      </c>
      <c r="D398" s="23" t="s">
        <v>6</v>
      </c>
      <c r="E398" s="23" t="s">
        <v>700</v>
      </c>
      <c r="F398" s="23" t="s">
        <v>58</v>
      </c>
      <c r="G398" s="38">
        <v>7397.4</v>
      </c>
      <c r="H398" s="38">
        <v>0</v>
      </c>
      <c r="I398" s="38">
        <v>0</v>
      </c>
      <c r="J398" s="2"/>
    </row>
    <row r="399" spans="1:10" ht="94.5" hidden="1" outlineLevel="7" x14ac:dyDescent="0.25">
      <c r="A399" s="32" t="s">
        <v>727</v>
      </c>
      <c r="B399" s="23" t="s">
        <v>258</v>
      </c>
      <c r="C399" s="23" t="s">
        <v>44</v>
      </c>
      <c r="D399" s="23" t="s">
        <v>6</v>
      </c>
      <c r="E399" s="23" t="s">
        <v>726</v>
      </c>
      <c r="F399" s="23" t="s">
        <v>4</v>
      </c>
      <c r="G399" s="38">
        <f>G400</f>
        <v>0</v>
      </c>
      <c r="H399" s="38">
        <f t="shared" ref="H399:I399" si="175">H400</f>
        <v>0</v>
      </c>
      <c r="I399" s="38">
        <f t="shared" si="175"/>
        <v>0</v>
      </c>
      <c r="J399" s="2"/>
    </row>
    <row r="400" spans="1:10" hidden="1" outlineLevel="7" x14ac:dyDescent="0.25">
      <c r="A400" s="24" t="s">
        <v>57</v>
      </c>
      <c r="B400" s="23" t="s">
        <v>258</v>
      </c>
      <c r="C400" s="23" t="s">
        <v>44</v>
      </c>
      <c r="D400" s="23" t="s">
        <v>6</v>
      </c>
      <c r="E400" s="23" t="s">
        <v>726</v>
      </c>
      <c r="F400" s="23" t="s">
        <v>58</v>
      </c>
      <c r="G400" s="38">
        <f>2216.57323-2216.57323</f>
        <v>0</v>
      </c>
      <c r="H400" s="38">
        <v>0</v>
      </c>
      <c r="I400" s="38">
        <v>0</v>
      </c>
      <c r="J400" s="2"/>
    </row>
    <row r="401" spans="1:10" s="12" customFormat="1" ht="31.5" outlineLevel="2" collapsed="1" x14ac:dyDescent="0.25">
      <c r="A401" s="15" t="s">
        <v>241</v>
      </c>
      <c r="B401" s="16" t="s">
        <v>258</v>
      </c>
      <c r="C401" s="16" t="s">
        <v>44</v>
      </c>
      <c r="D401" s="16" t="s">
        <v>44</v>
      </c>
      <c r="E401" s="16" t="s">
        <v>3</v>
      </c>
      <c r="F401" s="16" t="s">
        <v>4</v>
      </c>
      <c r="G401" s="37">
        <f>G402</f>
        <v>15476.032999999999</v>
      </c>
      <c r="H401" s="37">
        <f t="shared" ref="H401:I403" si="176">H402</f>
        <v>14791.3</v>
      </c>
      <c r="I401" s="37">
        <f t="shared" si="176"/>
        <v>14791.3</v>
      </c>
      <c r="J401" s="11"/>
    </row>
    <row r="402" spans="1:10" ht="47.25" outlineLevel="3" x14ac:dyDescent="0.25">
      <c r="A402" s="3" t="s">
        <v>260</v>
      </c>
      <c r="B402" s="4" t="s">
        <v>258</v>
      </c>
      <c r="C402" s="4" t="s">
        <v>44</v>
      </c>
      <c r="D402" s="4" t="s">
        <v>44</v>
      </c>
      <c r="E402" s="4" t="s">
        <v>261</v>
      </c>
      <c r="F402" s="4" t="s">
        <v>4</v>
      </c>
      <c r="G402" s="38">
        <f>G403</f>
        <v>15476.032999999999</v>
      </c>
      <c r="H402" s="38">
        <f t="shared" si="176"/>
        <v>14791.3</v>
      </c>
      <c r="I402" s="38">
        <f t="shared" si="176"/>
        <v>14791.3</v>
      </c>
      <c r="J402" s="2"/>
    </row>
    <row r="403" spans="1:10" ht="63" outlineLevel="4" x14ac:dyDescent="0.25">
      <c r="A403" s="3" t="s">
        <v>262</v>
      </c>
      <c r="B403" s="4" t="s">
        <v>258</v>
      </c>
      <c r="C403" s="4" t="s">
        <v>44</v>
      </c>
      <c r="D403" s="4" t="s">
        <v>44</v>
      </c>
      <c r="E403" s="4" t="s">
        <v>263</v>
      </c>
      <c r="F403" s="4" t="s">
        <v>4</v>
      </c>
      <c r="G403" s="38">
        <f>G404</f>
        <v>15476.032999999999</v>
      </c>
      <c r="H403" s="38">
        <f t="shared" si="176"/>
        <v>14791.3</v>
      </c>
      <c r="I403" s="38">
        <f t="shared" si="176"/>
        <v>14791.3</v>
      </c>
      <c r="J403" s="2"/>
    </row>
    <row r="404" spans="1:10" ht="47.25" outlineLevel="5" x14ac:dyDescent="0.25">
      <c r="A404" s="3" t="s">
        <v>67</v>
      </c>
      <c r="B404" s="4" t="s">
        <v>258</v>
      </c>
      <c r="C404" s="4" t="s">
        <v>44</v>
      </c>
      <c r="D404" s="4" t="s">
        <v>44</v>
      </c>
      <c r="E404" s="4" t="s">
        <v>315</v>
      </c>
      <c r="F404" s="4" t="s">
        <v>4</v>
      </c>
      <c r="G404" s="38">
        <f>G405+G410+G412+G414+G408</f>
        <v>15476.032999999999</v>
      </c>
      <c r="H404" s="38">
        <f t="shared" ref="H404:I404" si="177">H405+H410+H412+H414+H408</f>
        <v>14791.3</v>
      </c>
      <c r="I404" s="38">
        <f t="shared" si="177"/>
        <v>14791.3</v>
      </c>
      <c r="J404" s="2"/>
    </row>
    <row r="405" spans="1:10" ht="47.25" outlineLevel="6" x14ac:dyDescent="0.25">
      <c r="A405" s="3" t="s">
        <v>21</v>
      </c>
      <c r="B405" s="4" t="s">
        <v>258</v>
      </c>
      <c r="C405" s="4" t="s">
        <v>44</v>
      </c>
      <c r="D405" s="4" t="s">
        <v>44</v>
      </c>
      <c r="E405" s="4" t="s">
        <v>316</v>
      </c>
      <c r="F405" s="4" t="s">
        <v>4</v>
      </c>
      <c r="G405" s="38">
        <f>G406+G407</f>
        <v>6522.9</v>
      </c>
      <c r="H405" s="38">
        <f t="shared" ref="H405:I405" si="178">H406+H407</f>
        <v>6522.9</v>
      </c>
      <c r="I405" s="38">
        <f t="shared" si="178"/>
        <v>6522.9</v>
      </c>
      <c r="J405" s="2"/>
    </row>
    <row r="406" spans="1:10" ht="110.25" outlineLevel="7" x14ac:dyDescent="0.25">
      <c r="A406" s="3" t="s">
        <v>17</v>
      </c>
      <c r="B406" s="4" t="s">
        <v>258</v>
      </c>
      <c r="C406" s="4" t="s">
        <v>44</v>
      </c>
      <c r="D406" s="4" t="s">
        <v>44</v>
      </c>
      <c r="E406" s="4" t="s">
        <v>316</v>
      </c>
      <c r="F406" s="4" t="s">
        <v>18</v>
      </c>
      <c r="G406" s="38">
        <v>6164</v>
      </c>
      <c r="H406" s="38">
        <v>6164</v>
      </c>
      <c r="I406" s="38">
        <v>6164</v>
      </c>
      <c r="J406" s="2"/>
    </row>
    <row r="407" spans="1:10" ht="47.25" outlineLevel="7" x14ac:dyDescent="0.25">
      <c r="A407" s="3" t="s">
        <v>27</v>
      </c>
      <c r="B407" s="4" t="s">
        <v>258</v>
      </c>
      <c r="C407" s="4" t="s">
        <v>44</v>
      </c>
      <c r="D407" s="4" t="s">
        <v>44</v>
      </c>
      <c r="E407" s="4" t="s">
        <v>316</v>
      </c>
      <c r="F407" s="4" t="s">
        <v>28</v>
      </c>
      <c r="G407" s="38">
        <v>358.9</v>
      </c>
      <c r="H407" s="38">
        <v>358.9</v>
      </c>
      <c r="I407" s="38">
        <v>358.9</v>
      </c>
      <c r="J407" s="2"/>
    </row>
    <row r="408" spans="1:10" outlineLevel="7" x14ac:dyDescent="0.25">
      <c r="A408" s="3" t="s">
        <v>687</v>
      </c>
      <c r="B408" s="4">
        <v>733</v>
      </c>
      <c r="C408" s="4" t="s">
        <v>44</v>
      </c>
      <c r="D408" s="4" t="s">
        <v>44</v>
      </c>
      <c r="E408" s="22" t="s">
        <v>686</v>
      </c>
      <c r="F408" s="4" t="s">
        <v>4</v>
      </c>
      <c r="G408" s="38">
        <f>G409</f>
        <v>684.73300000000006</v>
      </c>
      <c r="H408" s="38">
        <f t="shared" ref="H408:I408" si="179">H409</f>
        <v>0</v>
      </c>
      <c r="I408" s="38">
        <f t="shared" si="179"/>
        <v>0</v>
      </c>
      <c r="J408" s="2"/>
    </row>
    <row r="409" spans="1:10" outlineLevel="7" x14ac:dyDescent="0.25">
      <c r="A409" s="3" t="s">
        <v>57</v>
      </c>
      <c r="B409" s="4">
        <v>733</v>
      </c>
      <c r="C409" s="4" t="s">
        <v>44</v>
      </c>
      <c r="D409" s="4" t="s">
        <v>44</v>
      </c>
      <c r="E409" s="22" t="s">
        <v>686</v>
      </c>
      <c r="F409" s="4" t="s">
        <v>58</v>
      </c>
      <c r="G409" s="38">
        <f>683.34+1.393</f>
        <v>684.73300000000006</v>
      </c>
      <c r="H409" s="38">
        <v>0</v>
      </c>
      <c r="I409" s="38">
        <v>0</v>
      </c>
      <c r="J409" s="2"/>
    </row>
    <row r="410" spans="1:10" ht="47.25" outlineLevel="6" x14ac:dyDescent="0.25">
      <c r="A410" s="3" t="s">
        <v>317</v>
      </c>
      <c r="B410" s="4" t="s">
        <v>258</v>
      </c>
      <c r="C410" s="4" t="s">
        <v>44</v>
      </c>
      <c r="D410" s="4" t="s">
        <v>44</v>
      </c>
      <c r="E410" s="4" t="s">
        <v>318</v>
      </c>
      <c r="F410" s="4" t="s">
        <v>4</v>
      </c>
      <c r="G410" s="38">
        <f>G411</f>
        <v>161.5</v>
      </c>
      <c r="H410" s="38">
        <f t="shared" ref="H410:I410" si="180">H411</f>
        <v>161.5</v>
      </c>
      <c r="I410" s="38">
        <f t="shared" si="180"/>
        <v>161.5</v>
      </c>
      <c r="J410" s="2"/>
    </row>
    <row r="411" spans="1:10" ht="47.25" outlineLevel="7" x14ac:dyDescent="0.25">
      <c r="A411" s="3" t="s">
        <v>27</v>
      </c>
      <c r="B411" s="4" t="s">
        <v>258</v>
      </c>
      <c r="C411" s="4" t="s">
        <v>44</v>
      </c>
      <c r="D411" s="4" t="s">
        <v>44</v>
      </c>
      <c r="E411" s="4" t="s">
        <v>318</v>
      </c>
      <c r="F411" s="4" t="s">
        <v>28</v>
      </c>
      <c r="G411" s="38">
        <v>161.5</v>
      </c>
      <c r="H411" s="38">
        <v>161.5</v>
      </c>
      <c r="I411" s="38">
        <v>161.5</v>
      </c>
      <c r="J411" s="2"/>
    </row>
    <row r="412" spans="1:10" ht="78.75" outlineLevel="6" x14ac:dyDescent="0.25">
      <c r="A412" s="3" t="s">
        <v>319</v>
      </c>
      <c r="B412" s="4" t="s">
        <v>258</v>
      </c>
      <c r="C412" s="4" t="s">
        <v>44</v>
      </c>
      <c r="D412" s="4" t="s">
        <v>44</v>
      </c>
      <c r="E412" s="4" t="s">
        <v>320</v>
      </c>
      <c r="F412" s="4" t="s">
        <v>4</v>
      </c>
      <c r="G412" s="38">
        <f>G413</f>
        <v>388</v>
      </c>
      <c r="H412" s="38">
        <f t="shared" ref="H412:I412" si="181">H413</f>
        <v>388</v>
      </c>
      <c r="I412" s="38">
        <f t="shared" si="181"/>
        <v>388</v>
      </c>
      <c r="J412" s="2"/>
    </row>
    <row r="413" spans="1:10" ht="110.25" outlineLevel="7" x14ac:dyDescent="0.25">
      <c r="A413" s="3" t="s">
        <v>17</v>
      </c>
      <c r="B413" s="4" t="s">
        <v>258</v>
      </c>
      <c r="C413" s="4" t="s">
        <v>44</v>
      </c>
      <c r="D413" s="4" t="s">
        <v>44</v>
      </c>
      <c r="E413" s="4" t="s">
        <v>320</v>
      </c>
      <c r="F413" s="4" t="s">
        <v>18</v>
      </c>
      <c r="G413" s="38">
        <v>388</v>
      </c>
      <c r="H413" s="38">
        <v>388</v>
      </c>
      <c r="I413" s="38">
        <v>388</v>
      </c>
      <c r="J413" s="2"/>
    </row>
    <row r="414" spans="1:10" ht="63" outlineLevel="6" x14ac:dyDescent="0.25">
      <c r="A414" s="3" t="s">
        <v>321</v>
      </c>
      <c r="B414" s="4" t="s">
        <v>258</v>
      </c>
      <c r="C414" s="4" t="s">
        <v>44</v>
      </c>
      <c r="D414" s="4" t="s">
        <v>44</v>
      </c>
      <c r="E414" s="4" t="s">
        <v>322</v>
      </c>
      <c r="F414" s="4" t="s">
        <v>4</v>
      </c>
      <c r="G414" s="38">
        <f>G415+G416</f>
        <v>7718.9000000000005</v>
      </c>
      <c r="H414" s="38">
        <f t="shared" ref="H414:I414" si="182">H415+H416</f>
        <v>7718.9000000000005</v>
      </c>
      <c r="I414" s="38">
        <f t="shared" si="182"/>
        <v>7718.9000000000005</v>
      </c>
      <c r="J414" s="2"/>
    </row>
    <row r="415" spans="1:10" ht="110.25" outlineLevel="7" x14ac:dyDescent="0.25">
      <c r="A415" s="3" t="s">
        <v>17</v>
      </c>
      <c r="B415" s="4" t="s">
        <v>258</v>
      </c>
      <c r="C415" s="4" t="s">
        <v>44</v>
      </c>
      <c r="D415" s="4" t="s">
        <v>44</v>
      </c>
      <c r="E415" s="4" t="s">
        <v>322</v>
      </c>
      <c r="F415" s="4" t="s">
        <v>18</v>
      </c>
      <c r="G415" s="38">
        <v>6356.1</v>
      </c>
      <c r="H415" s="38">
        <v>6356.1</v>
      </c>
      <c r="I415" s="38">
        <v>6356.1</v>
      </c>
      <c r="J415" s="2"/>
    </row>
    <row r="416" spans="1:10" ht="47.25" outlineLevel="7" x14ac:dyDescent="0.25">
      <c r="A416" s="3" t="s">
        <v>27</v>
      </c>
      <c r="B416" s="4" t="s">
        <v>258</v>
      </c>
      <c r="C416" s="4" t="s">
        <v>44</v>
      </c>
      <c r="D416" s="4" t="s">
        <v>44</v>
      </c>
      <c r="E416" s="4" t="s">
        <v>322</v>
      </c>
      <c r="F416" s="4" t="s">
        <v>28</v>
      </c>
      <c r="G416" s="38">
        <v>1362.8</v>
      </c>
      <c r="H416" s="38">
        <v>1362.8</v>
      </c>
      <c r="I416" s="38">
        <v>1362.8</v>
      </c>
      <c r="J416" s="2"/>
    </row>
    <row r="417" spans="1:10" s="10" customFormat="1" outlineLevel="1" x14ac:dyDescent="0.25">
      <c r="A417" s="13" t="s">
        <v>99</v>
      </c>
      <c r="B417" s="14" t="s">
        <v>258</v>
      </c>
      <c r="C417" s="14" t="s">
        <v>100</v>
      </c>
      <c r="D417" s="14" t="s">
        <v>2</v>
      </c>
      <c r="E417" s="14" t="s">
        <v>3</v>
      </c>
      <c r="F417" s="14" t="s">
        <v>4</v>
      </c>
      <c r="G417" s="36">
        <f>G418+G435</f>
        <v>64866.387000000002</v>
      </c>
      <c r="H417" s="36">
        <f t="shared" ref="H417:I417" si="183">H418+H435</f>
        <v>31353.003999999994</v>
      </c>
      <c r="I417" s="36">
        <f t="shared" si="183"/>
        <v>41168.207999999999</v>
      </c>
      <c r="J417" s="9"/>
    </row>
    <row r="418" spans="1:10" s="12" customFormat="1" outlineLevel="2" x14ac:dyDescent="0.25">
      <c r="A418" s="15" t="s">
        <v>104</v>
      </c>
      <c r="B418" s="16" t="s">
        <v>258</v>
      </c>
      <c r="C418" s="16" t="s">
        <v>100</v>
      </c>
      <c r="D418" s="16" t="s">
        <v>84</v>
      </c>
      <c r="E418" s="16" t="s">
        <v>3</v>
      </c>
      <c r="F418" s="16" t="s">
        <v>4</v>
      </c>
      <c r="G418" s="37">
        <f>G419</f>
        <v>5749.7749999999996</v>
      </c>
      <c r="H418" s="37">
        <f t="shared" ref="H418:I418" si="184">H419</f>
        <v>3002.7039999999997</v>
      </c>
      <c r="I418" s="37">
        <f t="shared" si="184"/>
        <v>4075.1080000000002</v>
      </c>
      <c r="J418" s="11"/>
    </row>
    <row r="419" spans="1:10" ht="47.25" outlineLevel="3" x14ac:dyDescent="0.25">
      <c r="A419" s="3" t="s">
        <v>260</v>
      </c>
      <c r="B419" s="4" t="s">
        <v>258</v>
      </c>
      <c r="C419" s="4" t="s">
        <v>100</v>
      </c>
      <c r="D419" s="4" t="s">
        <v>84</v>
      </c>
      <c r="E419" s="4" t="s">
        <v>261</v>
      </c>
      <c r="F419" s="4" t="s">
        <v>4</v>
      </c>
      <c r="G419" s="38">
        <f>G420+G429</f>
        <v>5749.7749999999996</v>
      </c>
      <c r="H419" s="38">
        <f t="shared" ref="H419:I419" si="185">H420+H429</f>
        <v>3002.7039999999997</v>
      </c>
      <c r="I419" s="38">
        <f t="shared" si="185"/>
        <v>4075.1080000000002</v>
      </c>
      <c r="J419" s="2"/>
    </row>
    <row r="420" spans="1:10" ht="78.75" outlineLevel="4" x14ac:dyDescent="0.25">
      <c r="A420" s="3" t="s">
        <v>323</v>
      </c>
      <c r="B420" s="4" t="s">
        <v>258</v>
      </c>
      <c r="C420" s="4" t="s">
        <v>100</v>
      </c>
      <c r="D420" s="4" t="s">
        <v>84</v>
      </c>
      <c r="E420" s="4" t="s">
        <v>324</v>
      </c>
      <c r="F420" s="4" t="s">
        <v>4</v>
      </c>
      <c r="G420" s="38">
        <f>G421+G426</f>
        <v>2492.6409999999996</v>
      </c>
      <c r="H420" s="38">
        <f t="shared" ref="H420:I420" si="186">H421+H426</f>
        <v>1867.904</v>
      </c>
      <c r="I420" s="38">
        <f t="shared" si="186"/>
        <v>2912.4079999999999</v>
      </c>
      <c r="J420" s="2"/>
    </row>
    <row r="421" spans="1:10" ht="47.25" outlineLevel="5" x14ac:dyDescent="0.25">
      <c r="A421" s="3" t="s">
        <v>325</v>
      </c>
      <c r="B421" s="4" t="s">
        <v>258</v>
      </c>
      <c r="C421" s="4" t="s">
        <v>100</v>
      </c>
      <c r="D421" s="4" t="s">
        <v>84</v>
      </c>
      <c r="E421" s="4" t="s">
        <v>326</v>
      </c>
      <c r="F421" s="4" t="s">
        <v>4</v>
      </c>
      <c r="G421" s="38">
        <f>G422+G424</f>
        <v>1329.4079999999999</v>
      </c>
      <c r="H421" s="38">
        <f t="shared" ref="H421:I421" si="187">H422+H424</f>
        <v>664.70399999999995</v>
      </c>
      <c r="I421" s="38">
        <f t="shared" si="187"/>
        <v>1329.4079999999999</v>
      </c>
      <c r="J421" s="2"/>
    </row>
    <row r="422" spans="1:10" ht="78.75" outlineLevel="6" x14ac:dyDescent="0.25">
      <c r="A422" s="3" t="s">
        <v>327</v>
      </c>
      <c r="B422" s="4" t="s">
        <v>258</v>
      </c>
      <c r="C422" s="4" t="s">
        <v>100</v>
      </c>
      <c r="D422" s="4" t="s">
        <v>84</v>
      </c>
      <c r="E422" s="4" t="s">
        <v>328</v>
      </c>
      <c r="F422" s="4" t="s">
        <v>4</v>
      </c>
      <c r="G422" s="38">
        <f>G423</f>
        <v>664.70399999999995</v>
      </c>
      <c r="H422" s="38">
        <f t="shared" ref="H422:I422" si="188">H423</f>
        <v>0</v>
      </c>
      <c r="I422" s="38">
        <f t="shared" si="188"/>
        <v>664.70399999999995</v>
      </c>
      <c r="J422" s="2"/>
    </row>
    <row r="423" spans="1:10" ht="31.5" outlineLevel="7" x14ac:dyDescent="0.25">
      <c r="A423" s="3" t="s">
        <v>41</v>
      </c>
      <c r="B423" s="4" t="s">
        <v>258</v>
      </c>
      <c r="C423" s="4" t="s">
        <v>100</v>
      </c>
      <c r="D423" s="4" t="s">
        <v>84</v>
      </c>
      <c r="E423" s="4" t="s">
        <v>328</v>
      </c>
      <c r="F423" s="4" t="s">
        <v>42</v>
      </c>
      <c r="G423" s="38">
        <v>664.70399999999995</v>
      </c>
      <c r="H423" s="38">
        <v>0</v>
      </c>
      <c r="I423" s="38">
        <v>664.70399999999995</v>
      </c>
      <c r="J423" s="2"/>
    </row>
    <row r="424" spans="1:10" ht="94.5" outlineLevel="6" x14ac:dyDescent="0.25">
      <c r="A424" s="3" t="s">
        <v>329</v>
      </c>
      <c r="B424" s="4" t="s">
        <v>258</v>
      </c>
      <c r="C424" s="4" t="s">
        <v>100</v>
      </c>
      <c r="D424" s="4" t="s">
        <v>84</v>
      </c>
      <c r="E424" s="4" t="s">
        <v>330</v>
      </c>
      <c r="F424" s="4" t="s">
        <v>4</v>
      </c>
      <c r="G424" s="38">
        <f>G425</f>
        <v>664.70399999999995</v>
      </c>
      <c r="H424" s="38">
        <f t="shared" ref="H424:I424" si="189">H425</f>
        <v>664.70399999999995</v>
      </c>
      <c r="I424" s="38">
        <f t="shared" si="189"/>
        <v>664.70399999999995</v>
      </c>
      <c r="J424" s="2"/>
    </row>
    <row r="425" spans="1:10" ht="31.5" outlineLevel="7" x14ac:dyDescent="0.25">
      <c r="A425" s="3" t="s">
        <v>41</v>
      </c>
      <c r="B425" s="4" t="s">
        <v>258</v>
      </c>
      <c r="C425" s="4" t="s">
        <v>100</v>
      </c>
      <c r="D425" s="4" t="s">
        <v>84</v>
      </c>
      <c r="E425" s="4" t="s">
        <v>330</v>
      </c>
      <c r="F425" s="4" t="s">
        <v>42</v>
      </c>
      <c r="G425" s="38">
        <v>664.70399999999995</v>
      </c>
      <c r="H425" s="38">
        <v>664.70399999999995</v>
      </c>
      <c r="I425" s="38">
        <v>664.70399999999995</v>
      </c>
      <c r="J425" s="2"/>
    </row>
    <row r="426" spans="1:10" ht="157.5" outlineLevel="5" x14ac:dyDescent="0.25">
      <c r="A426" s="3" t="s">
        <v>331</v>
      </c>
      <c r="B426" s="4" t="s">
        <v>258</v>
      </c>
      <c r="C426" s="4" t="s">
        <v>100</v>
      </c>
      <c r="D426" s="4" t="s">
        <v>84</v>
      </c>
      <c r="E426" s="4" t="s">
        <v>332</v>
      </c>
      <c r="F426" s="4" t="s">
        <v>4</v>
      </c>
      <c r="G426" s="38">
        <f>G427</f>
        <v>1163.2329999999999</v>
      </c>
      <c r="H426" s="38">
        <f t="shared" ref="H426:I427" si="190">H427</f>
        <v>1203.2</v>
      </c>
      <c r="I426" s="38">
        <f t="shared" si="190"/>
        <v>1583</v>
      </c>
      <c r="J426" s="2"/>
    </row>
    <row r="427" spans="1:10" ht="126" outlineLevel="6" x14ac:dyDescent="0.25">
      <c r="A427" s="3" t="s">
        <v>333</v>
      </c>
      <c r="B427" s="4" t="s">
        <v>258</v>
      </c>
      <c r="C427" s="4" t="s">
        <v>100</v>
      </c>
      <c r="D427" s="4" t="s">
        <v>84</v>
      </c>
      <c r="E427" s="4" t="s">
        <v>334</v>
      </c>
      <c r="F427" s="4" t="s">
        <v>4</v>
      </c>
      <c r="G427" s="38">
        <f>G428</f>
        <v>1163.2329999999999</v>
      </c>
      <c r="H427" s="38">
        <f t="shared" si="190"/>
        <v>1203.2</v>
      </c>
      <c r="I427" s="38">
        <f t="shared" si="190"/>
        <v>1583</v>
      </c>
      <c r="J427" s="2"/>
    </row>
    <row r="428" spans="1:10" ht="31.5" outlineLevel="7" x14ac:dyDescent="0.25">
      <c r="A428" s="3" t="s">
        <v>41</v>
      </c>
      <c r="B428" s="4" t="s">
        <v>258</v>
      </c>
      <c r="C428" s="4" t="s">
        <v>100</v>
      </c>
      <c r="D428" s="4" t="s">
        <v>84</v>
      </c>
      <c r="E428" s="4" t="s">
        <v>334</v>
      </c>
      <c r="F428" s="4" t="s">
        <v>42</v>
      </c>
      <c r="G428" s="38">
        <f>1255.8-92.57+0.003</f>
        <v>1163.2329999999999</v>
      </c>
      <c r="H428" s="38">
        <v>1203.2</v>
      </c>
      <c r="I428" s="38">
        <v>1583</v>
      </c>
      <c r="J428" s="2"/>
    </row>
    <row r="429" spans="1:10" ht="31.5" outlineLevel="4" x14ac:dyDescent="0.25">
      <c r="A429" s="3" t="s">
        <v>335</v>
      </c>
      <c r="B429" s="4" t="s">
        <v>258</v>
      </c>
      <c r="C429" s="4" t="s">
        <v>100</v>
      </c>
      <c r="D429" s="4" t="s">
        <v>84</v>
      </c>
      <c r="E429" s="4" t="s">
        <v>336</v>
      </c>
      <c r="F429" s="4" t="s">
        <v>4</v>
      </c>
      <c r="G429" s="38">
        <f>G430</f>
        <v>3257.134</v>
      </c>
      <c r="H429" s="38">
        <f t="shared" ref="H429:I429" si="191">H430</f>
        <v>1134.8</v>
      </c>
      <c r="I429" s="38">
        <f t="shared" si="191"/>
        <v>1162.7</v>
      </c>
      <c r="J429" s="2"/>
    </row>
    <row r="430" spans="1:10" ht="47.25" outlineLevel="5" x14ac:dyDescent="0.25">
      <c r="A430" s="3" t="s">
        <v>337</v>
      </c>
      <c r="B430" s="4" t="s">
        <v>258</v>
      </c>
      <c r="C430" s="4" t="s">
        <v>100</v>
      </c>
      <c r="D430" s="4" t="s">
        <v>84</v>
      </c>
      <c r="E430" s="4" t="s">
        <v>338</v>
      </c>
      <c r="F430" s="4" t="s">
        <v>4</v>
      </c>
      <c r="G430" s="38">
        <f>G431+G433</f>
        <v>3257.134</v>
      </c>
      <c r="H430" s="38">
        <f t="shared" ref="H430:I430" si="192">H431+H433</f>
        <v>1134.8</v>
      </c>
      <c r="I430" s="38">
        <f t="shared" si="192"/>
        <v>1162.7</v>
      </c>
      <c r="J430" s="2"/>
    </row>
    <row r="431" spans="1:10" ht="31.5" outlineLevel="6" x14ac:dyDescent="0.25">
      <c r="A431" s="3" t="s">
        <v>339</v>
      </c>
      <c r="B431" s="4" t="s">
        <v>258</v>
      </c>
      <c r="C431" s="4" t="s">
        <v>100</v>
      </c>
      <c r="D431" s="4" t="s">
        <v>84</v>
      </c>
      <c r="E431" s="4" t="s">
        <v>340</v>
      </c>
      <c r="F431" s="4" t="s">
        <v>4</v>
      </c>
      <c r="G431" s="38">
        <f>G432</f>
        <v>2833.634</v>
      </c>
      <c r="H431" s="38">
        <f t="shared" ref="H431:I431" si="193">H432</f>
        <v>983.5</v>
      </c>
      <c r="I431" s="38">
        <f t="shared" si="193"/>
        <v>1011.4</v>
      </c>
      <c r="J431" s="2"/>
    </row>
    <row r="432" spans="1:10" ht="31.5" outlineLevel="7" x14ac:dyDescent="0.25">
      <c r="A432" s="3" t="s">
        <v>41</v>
      </c>
      <c r="B432" s="4" t="s">
        <v>258</v>
      </c>
      <c r="C432" s="4" t="s">
        <v>100</v>
      </c>
      <c r="D432" s="4" t="s">
        <v>84</v>
      </c>
      <c r="E432" s="4" t="s">
        <v>340</v>
      </c>
      <c r="F432" s="4" t="s">
        <v>42</v>
      </c>
      <c r="G432" s="38">
        <f>2743.9+89.734</f>
        <v>2833.634</v>
      </c>
      <c r="H432" s="38">
        <v>983.5</v>
      </c>
      <c r="I432" s="38">
        <v>1011.4</v>
      </c>
      <c r="J432" s="2"/>
    </row>
    <row r="433" spans="1:10" ht="31.5" outlineLevel="6" x14ac:dyDescent="0.25">
      <c r="A433" s="3" t="s">
        <v>339</v>
      </c>
      <c r="B433" s="4" t="s">
        <v>258</v>
      </c>
      <c r="C433" s="4" t="s">
        <v>100</v>
      </c>
      <c r="D433" s="4" t="s">
        <v>84</v>
      </c>
      <c r="E433" s="4" t="s">
        <v>341</v>
      </c>
      <c r="F433" s="4" t="s">
        <v>4</v>
      </c>
      <c r="G433" s="38">
        <f>G434</f>
        <v>423.5</v>
      </c>
      <c r="H433" s="38">
        <f t="shared" ref="H433:I433" si="194">H434</f>
        <v>151.30000000000001</v>
      </c>
      <c r="I433" s="38">
        <f t="shared" si="194"/>
        <v>151.30000000000001</v>
      </c>
      <c r="J433" s="2"/>
    </row>
    <row r="434" spans="1:10" ht="31.5" outlineLevel="7" x14ac:dyDescent="0.25">
      <c r="A434" s="3" t="s">
        <v>41</v>
      </c>
      <c r="B434" s="4" t="s">
        <v>258</v>
      </c>
      <c r="C434" s="4" t="s">
        <v>100</v>
      </c>
      <c r="D434" s="4" t="s">
        <v>84</v>
      </c>
      <c r="E434" s="4" t="s">
        <v>341</v>
      </c>
      <c r="F434" s="4" t="s">
        <v>42</v>
      </c>
      <c r="G434" s="38">
        <v>423.5</v>
      </c>
      <c r="H434" s="38">
        <v>151.30000000000001</v>
      </c>
      <c r="I434" s="38">
        <v>151.30000000000001</v>
      </c>
      <c r="J434" s="2"/>
    </row>
    <row r="435" spans="1:10" s="12" customFormat="1" outlineLevel="2" x14ac:dyDescent="0.25">
      <c r="A435" s="15" t="s">
        <v>342</v>
      </c>
      <c r="B435" s="16" t="s">
        <v>258</v>
      </c>
      <c r="C435" s="16" t="s">
        <v>100</v>
      </c>
      <c r="D435" s="16" t="s">
        <v>20</v>
      </c>
      <c r="E435" s="16" t="s">
        <v>3</v>
      </c>
      <c r="F435" s="16" t="s">
        <v>4</v>
      </c>
      <c r="G435" s="37">
        <f>G436</f>
        <v>59116.612000000001</v>
      </c>
      <c r="H435" s="37">
        <f t="shared" ref="H435:I435" si="195">H436</f>
        <v>28350.299999999996</v>
      </c>
      <c r="I435" s="37">
        <f t="shared" si="195"/>
        <v>37093.1</v>
      </c>
      <c r="J435" s="11"/>
    </row>
    <row r="436" spans="1:10" ht="47.25" outlineLevel="3" x14ac:dyDescent="0.25">
      <c r="A436" s="3" t="s">
        <v>260</v>
      </c>
      <c r="B436" s="4" t="s">
        <v>258</v>
      </c>
      <c r="C436" s="4" t="s">
        <v>100</v>
      </c>
      <c r="D436" s="4" t="s">
        <v>20</v>
      </c>
      <c r="E436" s="4" t="s">
        <v>261</v>
      </c>
      <c r="F436" s="4" t="s">
        <v>4</v>
      </c>
      <c r="G436" s="38">
        <f>G437+G441</f>
        <v>59116.612000000001</v>
      </c>
      <c r="H436" s="38">
        <f t="shared" ref="H436:I436" si="196">H437+H441</f>
        <v>28350.299999999996</v>
      </c>
      <c r="I436" s="38">
        <f t="shared" si="196"/>
        <v>37093.1</v>
      </c>
      <c r="J436" s="2"/>
    </row>
    <row r="437" spans="1:10" ht="31.5" outlineLevel="4" x14ac:dyDescent="0.25">
      <c r="A437" s="3" t="s">
        <v>343</v>
      </c>
      <c r="B437" s="4" t="s">
        <v>258</v>
      </c>
      <c r="C437" s="4" t="s">
        <v>100</v>
      </c>
      <c r="D437" s="4" t="s">
        <v>20</v>
      </c>
      <c r="E437" s="4" t="s">
        <v>344</v>
      </c>
      <c r="F437" s="4" t="s">
        <v>4</v>
      </c>
      <c r="G437" s="38">
        <f>G438</f>
        <v>12851.699999999999</v>
      </c>
      <c r="H437" s="38">
        <f t="shared" ref="H437:I439" si="197">H438</f>
        <v>13349.3</v>
      </c>
      <c r="I437" s="38">
        <f t="shared" si="197"/>
        <v>3000</v>
      </c>
      <c r="J437" s="2"/>
    </row>
    <row r="438" spans="1:10" ht="63" outlineLevel="5" x14ac:dyDescent="0.25">
      <c r="A438" s="3" t="s">
        <v>345</v>
      </c>
      <c r="B438" s="4" t="s">
        <v>258</v>
      </c>
      <c r="C438" s="4" t="s">
        <v>100</v>
      </c>
      <c r="D438" s="4" t="s">
        <v>20</v>
      </c>
      <c r="E438" s="4" t="s">
        <v>346</v>
      </c>
      <c r="F438" s="4" t="s">
        <v>4</v>
      </c>
      <c r="G438" s="38">
        <f>G439</f>
        <v>12851.699999999999</v>
      </c>
      <c r="H438" s="38">
        <f t="shared" si="197"/>
        <v>13349.3</v>
      </c>
      <c r="I438" s="38">
        <f t="shared" si="197"/>
        <v>3000</v>
      </c>
      <c r="J438" s="2"/>
    </row>
    <row r="439" spans="1:10" ht="31.5" outlineLevel="6" x14ac:dyDescent="0.25">
      <c r="A439" s="3" t="s">
        <v>347</v>
      </c>
      <c r="B439" s="4" t="s">
        <v>258</v>
      </c>
      <c r="C439" s="4" t="s">
        <v>100</v>
      </c>
      <c r="D439" s="4" t="s">
        <v>20</v>
      </c>
      <c r="E439" s="4" t="s">
        <v>348</v>
      </c>
      <c r="F439" s="4" t="s">
        <v>4</v>
      </c>
      <c r="G439" s="38">
        <f>G440</f>
        <v>12851.699999999999</v>
      </c>
      <c r="H439" s="38">
        <f t="shared" si="197"/>
        <v>13349.3</v>
      </c>
      <c r="I439" s="38">
        <f t="shared" si="197"/>
        <v>3000</v>
      </c>
      <c r="J439" s="2"/>
    </row>
    <row r="440" spans="1:10" ht="31.5" outlineLevel="7" x14ac:dyDescent="0.25">
      <c r="A440" s="3" t="s">
        <v>41</v>
      </c>
      <c r="B440" s="4" t="s">
        <v>258</v>
      </c>
      <c r="C440" s="4" t="s">
        <v>100</v>
      </c>
      <c r="D440" s="4" t="s">
        <v>20</v>
      </c>
      <c r="E440" s="4" t="s">
        <v>348</v>
      </c>
      <c r="F440" s="4" t="s">
        <v>42</v>
      </c>
      <c r="G440" s="38">
        <f>13039.4-187.7</f>
        <v>12851.699999999999</v>
      </c>
      <c r="H440" s="38">
        <v>13349.3</v>
      </c>
      <c r="I440" s="38">
        <v>3000</v>
      </c>
      <c r="J440" s="2"/>
    </row>
    <row r="441" spans="1:10" ht="78.75" outlineLevel="4" x14ac:dyDescent="0.25">
      <c r="A441" s="3" t="s">
        <v>323</v>
      </c>
      <c r="B441" s="4" t="s">
        <v>258</v>
      </c>
      <c r="C441" s="4" t="s">
        <v>100</v>
      </c>
      <c r="D441" s="4" t="s">
        <v>20</v>
      </c>
      <c r="E441" s="4" t="s">
        <v>324</v>
      </c>
      <c r="F441" s="4" t="s">
        <v>4</v>
      </c>
      <c r="G441" s="38">
        <f>G442</f>
        <v>46264.912000000004</v>
      </c>
      <c r="H441" s="38">
        <f t="shared" ref="H441:I441" si="198">H442</f>
        <v>15000.999999999998</v>
      </c>
      <c r="I441" s="38">
        <f t="shared" si="198"/>
        <v>34093.1</v>
      </c>
      <c r="J441" s="2"/>
    </row>
    <row r="442" spans="1:10" ht="78.75" outlineLevel="5" x14ac:dyDescent="0.25">
      <c r="A442" s="3" t="s">
        <v>349</v>
      </c>
      <c r="B442" s="4" t="s">
        <v>258</v>
      </c>
      <c r="C442" s="4" t="s">
        <v>100</v>
      </c>
      <c r="D442" s="4" t="s">
        <v>20</v>
      </c>
      <c r="E442" s="4" t="s">
        <v>350</v>
      </c>
      <c r="F442" s="4" t="s">
        <v>4</v>
      </c>
      <c r="G442" s="38">
        <f>G443+G445</f>
        <v>46264.912000000004</v>
      </c>
      <c r="H442" s="38">
        <f t="shared" ref="H442:I442" si="199">H443+H445</f>
        <v>15000.999999999998</v>
      </c>
      <c r="I442" s="38">
        <f t="shared" si="199"/>
        <v>34093.1</v>
      </c>
      <c r="J442" s="2"/>
    </row>
    <row r="443" spans="1:10" ht="78.75" outlineLevel="6" x14ac:dyDescent="0.25">
      <c r="A443" s="3" t="s">
        <v>351</v>
      </c>
      <c r="B443" s="4" t="s">
        <v>258</v>
      </c>
      <c r="C443" s="4" t="s">
        <v>100</v>
      </c>
      <c r="D443" s="4" t="s">
        <v>20</v>
      </c>
      <c r="E443" s="4" t="s">
        <v>352</v>
      </c>
      <c r="F443" s="4" t="s">
        <v>4</v>
      </c>
      <c r="G443" s="38">
        <f>G444</f>
        <v>36719.012000000002</v>
      </c>
      <c r="H443" s="38">
        <f t="shared" ref="H443:I443" si="200">H444</f>
        <v>12273.599999999999</v>
      </c>
      <c r="I443" s="38">
        <f t="shared" si="200"/>
        <v>27274.6</v>
      </c>
      <c r="J443" s="2"/>
    </row>
    <row r="444" spans="1:10" ht="47.25" outlineLevel="7" x14ac:dyDescent="0.25">
      <c r="A444" s="3" t="s">
        <v>186</v>
      </c>
      <c r="B444" s="4" t="s">
        <v>258</v>
      </c>
      <c r="C444" s="4" t="s">
        <v>100</v>
      </c>
      <c r="D444" s="4" t="s">
        <v>20</v>
      </c>
      <c r="E444" s="4" t="s">
        <v>352</v>
      </c>
      <c r="F444" s="4" t="s">
        <v>187</v>
      </c>
      <c r="G444" s="38">
        <f>39449.54-3992.54+1262.012</f>
        <v>36719.012000000002</v>
      </c>
      <c r="H444" s="38">
        <f>13149.88-876.28</f>
        <v>12273.599999999999</v>
      </c>
      <c r="I444" s="38">
        <f>29886.01-2611.41</f>
        <v>27274.6</v>
      </c>
      <c r="J444" s="2"/>
    </row>
    <row r="445" spans="1:10" ht="78.75" outlineLevel="6" x14ac:dyDescent="0.25">
      <c r="A445" s="3" t="s">
        <v>351</v>
      </c>
      <c r="B445" s="4" t="s">
        <v>258</v>
      </c>
      <c r="C445" s="4" t="s">
        <v>100</v>
      </c>
      <c r="D445" s="4" t="s">
        <v>20</v>
      </c>
      <c r="E445" s="4" t="s">
        <v>353</v>
      </c>
      <c r="F445" s="4" t="s">
        <v>4</v>
      </c>
      <c r="G445" s="38">
        <f>G446</f>
        <v>9545.9</v>
      </c>
      <c r="H445" s="38">
        <f t="shared" ref="H445:I445" si="201">H446</f>
        <v>2727.3999999999996</v>
      </c>
      <c r="I445" s="38">
        <f t="shared" si="201"/>
        <v>6818.5</v>
      </c>
      <c r="J445" s="2"/>
    </row>
    <row r="446" spans="1:10" ht="47.25" outlineLevel="7" x14ac:dyDescent="0.25">
      <c r="A446" s="3" t="s">
        <v>186</v>
      </c>
      <c r="B446" s="4" t="s">
        <v>258</v>
      </c>
      <c r="C446" s="4" t="s">
        <v>100</v>
      </c>
      <c r="D446" s="4" t="s">
        <v>20</v>
      </c>
      <c r="E446" s="4" t="s">
        <v>353</v>
      </c>
      <c r="F446" s="4" t="s">
        <v>187</v>
      </c>
      <c r="G446" s="38">
        <f>5553.36+3992.54</f>
        <v>9545.9</v>
      </c>
      <c r="H446" s="38">
        <f>1851.12+876.28</f>
        <v>2727.3999999999996</v>
      </c>
      <c r="I446" s="38">
        <f>4207.09+2611.41</f>
        <v>6818.5</v>
      </c>
      <c r="J446" s="2"/>
    </row>
    <row r="447" spans="1:10" s="10" customFormat="1" ht="31.5" x14ac:dyDescent="0.25">
      <c r="A447" s="13" t="s">
        <v>354</v>
      </c>
      <c r="B447" s="14" t="s">
        <v>355</v>
      </c>
      <c r="C447" s="14" t="s">
        <v>2</v>
      </c>
      <c r="D447" s="14" t="s">
        <v>2</v>
      </c>
      <c r="E447" s="14" t="s">
        <v>3</v>
      </c>
      <c r="F447" s="14" t="s">
        <v>4</v>
      </c>
      <c r="G447" s="36">
        <f>G448+G456+G508</f>
        <v>167667.74</v>
      </c>
      <c r="H447" s="36">
        <f t="shared" ref="H447:I447" si="202">H448+H456+H508</f>
        <v>162153.1</v>
      </c>
      <c r="I447" s="36">
        <f t="shared" si="202"/>
        <v>162108.30000000002</v>
      </c>
      <c r="J447" s="9"/>
    </row>
    <row r="448" spans="1:10" s="10" customFormat="1" outlineLevel="1" x14ac:dyDescent="0.25">
      <c r="A448" s="13" t="s">
        <v>356</v>
      </c>
      <c r="B448" s="14" t="s">
        <v>355</v>
      </c>
      <c r="C448" s="14" t="s">
        <v>357</v>
      </c>
      <c r="D448" s="14" t="s">
        <v>2</v>
      </c>
      <c r="E448" s="14" t="s">
        <v>3</v>
      </c>
      <c r="F448" s="14" t="s">
        <v>4</v>
      </c>
      <c r="G448" s="36">
        <f>G449</f>
        <v>46747.14</v>
      </c>
      <c r="H448" s="36">
        <f t="shared" ref="H448:I450" si="203">H449</f>
        <v>46265.4</v>
      </c>
      <c r="I448" s="36">
        <f t="shared" si="203"/>
        <v>46265.4</v>
      </c>
      <c r="J448" s="9"/>
    </row>
    <row r="449" spans="1:10" s="12" customFormat="1" outlineLevel="2" x14ac:dyDescent="0.25">
      <c r="A449" s="15" t="s">
        <v>358</v>
      </c>
      <c r="B449" s="16" t="s">
        <v>355</v>
      </c>
      <c r="C449" s="16" t="s">
        <v>357</v>
      </c>
      <c r="D449" s="16" t="s">
        <v>84</v>
      </c>
      <c r="E449" s="16" t="s">
        <v>3</v>
      </c>
      <c r="F449" s="16" t="s">
        <v>4</v>
      </c>
      <c r="G449" s="37">
        <f>G450</f>
        <v>46747.14</v>
      </c>
      <c r="H449" s="37">
        <f t="shared" si="203"/>
        <v>46265.4</v>
      </c>
      <c r="I449" s="37">
        <f t="shared" si="203"/>
        <v>46265.4</v>
      </c>
      <c r="J449" s="11"/>
    </row>
    <row r="450" spans="1:10" ht="47.25" outlineLevel="3" x14ac:dyDescent="0.25">
      <c r="A450" s="3" t="s">
        <v>359</v>
      </c>
      <c r="B450" s="4" t="s">
        <v>355</v>
      </c>
      <c r="C450" s="4" t="s">
        <v>357</v>
      </c>
      <c r="D450" s="4" t="s">
        <v>84</v>
      </c>
      <c r="E450" s="4" t="s">
        <v>360</v>
      </c>
      <c r="F450" s="4" t="s">
        <v>4</v>
      </c>
      <c r="G450" s="38">
        <f>G451</f>
        <v>46747.14</v>
      </c>
      <c r="H450" s="38">
        <f t="shared" si="203"/>
        <v>46265.4</v>
      </c>
      <c r="I450" s="38">
        <f t="shared" si="203"/>
        <v>46265.4</v>
      </c>
      <c r="J450" s="2"/>
    </row>
    <row r="451" spans="1:10" ht="94.5" outlineLevel="5" x14ac:dyDescent="0.25">
      <c r="A451" s="3" t="s">
        <v>361</v>
      </c>
      <c r="B451" s="4" t="s">
        <v>355</v>
      </c>
      <c r="C451" s="4" t="s">
        <v>357</v>
      </c>
      <c r="D451" s="4" t="s">
        <v>84</v>
      </c>
      <c r="E451" s="4" t="s">
        <v>362</v>
      </c>
      <c r="F451" s="4" t="s">
        <v>4</v>
      </c>
      <c r="G451" s="38">
        <f>G452+G454</f>
        <v>46747.14</v>
      </c>
      <c r="H451" s="38">
        <f t="shared" ref="H451:I451" si="204">H452+H454</f>
        <v>46265.4</v>
      </c>
      <c r="I451" s="38">
        <f t="shared" si="204"/>
        <v>46265.4</v>
      </c>
      <c r="J451" s="2"/>
    </row>
    <row r="452" spans="1:10" ht="110.25" outlineLevel="6" x14ac:dyDescent="0.25">
      <c r="A452" s="3" t="s">
        <v>363</v>
      </c>
      <c r="B452" s="4" t="s">
        <v>355</v>
      </c>
      <c r="C452" s="4" t="s">
        <v>357</v>
      </c>
      <c r="D452" s="4" t="s">
        <v>84</v>
      </c>
      <c r="E452" s="4" t="s">
        <v>364</v>
      </c>
      <c r="F452" s="4" t="s">
        <v>4</v>
      </c>
      <c r="G452" s="38">
        <f>G453</f>
        <v>8807</v>
      </c>
      <c r="H452" s="38">
        <f t="shared" ref="H452:I452" si="205">H453</f>
        <v>8807</v>
      </c>
      <c r="I452" s="38">
        <f t="shared" si="205"/>
        <v>8807</v>
      </c>
      <c r="J452" s="2"/>
    </row>
    <row r="453" spans="1:10" ht="63" outlineLevel="7" x14ac:dyDescent="0.25">
      <c r="A453" s="3" t="s">
        <v>97</v>
      </c>
      <c r="B453" s="4" t="s">
        <v>355</v>
      </c>
      <c r="C453" s="4" t="s">
        <v>357</v>
      </c>
      <c r="D453" s="4" t="s">
        <v>84</v>
      </c>
      <c r="E453" s="4" t="s">
        <v>364</v>
      </c>
      <c r="F453" s="4" t="s">
        <v>98</v>
      </c>
      <c r="G453" s="38">
        <v>8807</v>
      </c>
      <c r="H453" s="38">
        <v>8807</v>
      </c>
      <c r="I453" s="38">
        <v>8807</v>
      </c>
      <c r="J453" s="2"/>
    </row>
    <row r="454" spans="1:10" ht="47.25" outlineLevel="6" x14ac:dyDescent="0.25">
      <c r="A454" s="3" t="s">
        <v>365</v>
      </c>
      <c r="B454" s="4" t="s">
        <v>355</v>
      </c>
      <c r="C454" s="4" t="s">
        <v>357</v>
      </c>
      <c r="D454" s="4" t="s">
        <v>84</v>
      </c>
      <c r="E454" s="4" t="s">
        <v>366</v>
      </c>
      <c r="F454" s="4" t="s">
        <v>4</v>
      </c>
      <c r="G454" s="38">
        <f>G455</f>
        <v>37940.14</v>
      </c>
      <c r="H454" s="38">
        <f t="shared" ref="H454:I454" si="206">H455</f>
        <v>37458.400000000001</v>
      </c>
      <c r="I454" s="38">
        <f t="shared" si="206"/>
        <v>37458.400000000001</v>
      </c>
      <c r="J454" s="2"/>
    </row>
    <row r="455" spans="1:10" ht="63" outlineLevel="7" x14ac:dyDescent="0.25">
      <c r="A455" s="3" t="s">
        <v>97</v>
      </c>
      <c r="B455" s="4" t="s">
        <v>355</v>
      </c>
      <c r="C455" s="4" t="s">
        <v>357</v>
      </c>
      <c r="D455" s="4" t="s">
        <v>84</v>
      </c>
      <c r="E455" s="4" t="s">
        <v>366</v>
      </c>
      <c r="F455" s="4" t="s">
        <v>98</v>
      </c>
      <c r="G455" s="38">
        <f>37458.4+481.74</f>
        <v>37940.14</v>
      </c>
      <c r="H455" s="38">
        <v>37458.400000000001</v>
      </c>
      <c r="I455" s="38">
        <v>37458.400000000001</v>
      </c>
      <c r="J455" s="2"/>
    </row>
    <row r="456" spans="1:10" s="10" customFormat="1" outlineLevel="1" x14ac:dyDescent="0.25">
      <c r="A456" s="13" t="s">
        <v>367</v>
      </c>
      <c r="B456" s="14" t="s">
        <v>355</v>
      </c>
      <c r="C456" s="14" t="s">
        <v>368</v>
      </c>
      <c r="D456" s="14" t="s">
        <v>2</v>
      </c>
      <c r="E456" s="14" t="s">
        <v>3</v>
      </c>
      <c r="F456" s="14" t="s">
        <v>4</v>
      </c>
      <c r="G456" s="36">
        <f>G457+G495</f>
        <v>120854.09999999999</v>
      </c>
      <c r="H456" s="36">
        <f t="shared" ref="H456:I456" si="207">H457+H495</f>
        <v>115821.2</v>
      </c>
      <c r="I456" s="36">
        <f t="shared" si="207"/>
        <v>115776.40000000001</v>
      </c>
      <c r="J456" s="9"/>
    </row>
    <row r="457" spans="1:10" s="12" customFormat="1" outlineLevel="2" x14ac:dyDescent="0.25">
      <c r="A457" s="15" t="s">
        <v>369</v>
      </c>
      <c r="B457" s="16" t="s">
        <v>355</v>
      </c>
      <c r="C457" s="16" t="s">
        <v>368</v>
      </c>
      <c r="D457" s="16" t="s">
        <v>6</v>
      </c>
      <c r="E457" s="16" t="s">
        <v>3</v>
      </c>
      <c r="F457" s="16" t="s">
        <v>4</v>
      </c>
      <c r="G457" s="37">
        <f>G458+G462+G467</f>
        <v>110182.79999999999</v>
      </c>
      <c r="H457" s="37">
        <f t="shared" ref="H457:I457" si="208">H458+H462+H467</f>
        <v>105137.9</v>
      </c>
      <c r="I457" s="37">
        <f t="shared" si="208"/>
        <v>105093.1</v>
      </c>
      <c r="J457" s="11"/>
    </row>
    <row r="458" spans="1:10" ht="63" outlineLevel="3" x14ac:dyDescent="0.25">
      <c r="A458" s="3" t="s">
        <v>370</v>
      </c>
      <c r="B458" s="4" t="s">
        <v>355</v>
      </c>
      <c r="C458" s="4" t="s">
        <v>368</v>
      </c>
      <c r="D458" s="4" t="s">
        <v>6</v>
      </c>
      <c r="E458" s="4" t="s">
        <v>371</v>
      </c>
      <c r="F458" s="4" t="s">
        <v>4</v>
      </c>
      <c r="G458" s="38">
        <f>G459</f>
        <v>150</v>
      </c>
      <c r="H458" s="38">
        <f t="shared" ref="H458:I460" si="209">H459</f>
        <v>200</v>
      </c>
      <c r="I458" s="38">
        <f t="shared" si="209"/>
        <v>150</v>
      </c>
      <c r="J458" s="2"/>
    </row>
    <row r="459" spans="1:10" ht="63" outlineLevel="5" x14ac:dyDescent="0.25">
      <c r="A459" s="3" t="s">
        <v>372</v>
      </c>
      <c r="B459" s="4" t="s">
        <v>355</v>
      </c>
      <c r="C459" s="4" t="s">
        <v>368</v>
      </c>
      <c r="D459" s="4" t="s">
        <v>6</v>
      </c>
      <c r="E459" s="4" t="s">
        <v>373</v>
      </c>
      <c r="F459" s="4" t="s">
        <v>4</v>
      </c>
      <c r="G459" s="38">
        <f>G460</f>
        <v>150</v>
      </c>
      <c r="H459" s="38">
        <f t="shared" si="209"/>
        <v>200</v>
      </c>
      <c r="I459" s="38">
        <f t="shared" si="209"/>
        <v>150</v>
      </c>
      <c r="J459" s="2"/>
    </row>
    <row r="460" spans="1:10" ht="31.5" outlineLevel="6" x14ac:dyDescent="0.25">
      <c r="A460" s="3" t="s">
        <v>374</v>
      </c>
      <c r="B460" s="4" t="s">
        <v>355</v>
      </c>
      <c r="C460" s="4" t="s">
        <v>368</v>
      </c>
      <c r="D460" s="4" t="s">
        <v>6</v>
      </c>
      <c r="E460" s="4" t="s">
        <v>375</v>
      </c>
      <c r="F460" s="4" t="s">
        <v>4</v>
      </c>
      <c r="G460" s="38">
        <f>G461</f>
        <v>150</v>
      </c>
      <c r="H460" s="38">
        <f t="shared" si="209"/>
        <v>200</v>
      </c>
      <c r="I460" s="38">
        <f t="shared" si="209"/>
        <v>150</v>
      </c>
      <c r="J460" s="2"/>
    </row>
    <row r="461" spans="1:10" ht="63" outlineLevel="7" x14ac:dyDescent="0.25">
      <c r="A461" s="3" t="s">
        <v>97</v>
      </c>
      <c r="B461" s="4" t="s">
        <v>355</v>
      </c>
      <c r="C461" s="4" t="s">
        <v>368</v>
      </c>
      <c r="D461" s="4" t="s">
        <v>6</v>
      </c>
      <c r="E461" s="4" t="s">
        <v>375</v>
      </c>
      <c r="F461" s="4" t="s">
        <v>98</v>
      </c>
      <c r="G461" s="38">
        <v>150</v>
      </c>
      <c r="H461" s="38">
        <v>200</v>
      </c>
      <c r="I461" s="38">
        <v>150</v>
      </c>
      <c r="J461" s="2"/>
    </row>
    <row r="462" spans="1:10" ht="63" outlineLevel="3" x14ac:dyDescent="0.25">
      <c r="A462" s="3" t="s">
        <v>376</v>
      </c>
      <c r="B462" s="4" t="s">
        <v>355</v>
      </c>
      <c r="C462" s="4" t="s">
        <v>368</v>
      </c>
      <c r="D462" s="4" t="s">
        <v>6</v>
      </c>
      <c r="E462" s="4" t="s">
        <v>377</v>
      </c>
      <c r="F462" s="4" t="s">
        <v>4</v>
      </c>
      <c r="G462" s="38">
        <f>G463</f>
        <v>208</v>
      </c>
      <c r="H462" s="38">
        <f t="shared" ref="H462:I465" si="210">H463</f>
        <v>0</v>
      </c>
      <c r="I462" s="38">
        <f t="shared" si="210"/>
        <v>0</v>
      </c>
      <c r="J462" s="2"/>
    </row>
    <row r="463" spans="1:10" ht="47.25" outlineLevel="4" x14ac:dyDescent="0.25">
      <c r="A463" s="3" t="s">
        <v>378</v>
      </c>
      <c r="B463" s="4" t="s">
        <v>355</v>
      </c>
      <c r="C463" s="4" t="s">
        <v>368</v>
      </c>
      <c r="D463" s="4" t="s">
        <v>6</v>
      </c>
      <c r="E463" s="4" t="s">
        <v>379</v>
      </c>
      <c r="F463" s="4" t="s">
        <v>4</v>
      </c>
      <c r="G463" s="38">
        <f>G464</f>
        <v>208</v>
      </c>
      <c r="H463" s="38">
        <f t="shared" si="210"/>
        <v>0</v>
      </c>
      <c r="I463" s="38">
        <f t="shared" si="210"/>
        <v>0</v>
      </c>
      <c r="J463" s="2"/>
    </row>
    <row r="464" spans="1:10" ht="63" outlineLevel="5" x14ac:dyDescent="0.25">
      <c r="A464" s="3" t="s">
        <v>380</v>
      </c>
      <c r="B464" s="4" t="s">
        <v>355</v>
      </c>
      <c r="C464" s="4" t="s">
        <v>368</v>
      </c>
      <c r="D464" s="4" t="s">
        <v>6</v>
      </c>
      <c r="E464" s="4" t="s">
        <v>381</v>
      </c>
      <c r="F464" s="4" t="s">
        <v>4</v>
      </c>
      <c r="G464" s="38">
        <f>G465</f>
        <v>208</v>
      </c>
      <c r="H464" s="38">
        <f t="shared" si="210"/>
        <v>0</v>
      </c>
      <c r="I464" s="38">
        <f t="shared" si="210"/>
        <v>0</v>
      </c>
      <c r="J464" s="2"/>
    </row>
    <row r="465" spans="1:10" ht="63" outlineLevel="6" x14ac:dyDescent="0.25">
      <c r="A465" s="3" t="s">
        <v>382</v>
      </c>
      <c r="B465" s="4" t="s">
        <v>355</v>
      </c>
      <c r="C465" s="4" t="s">
        <v>368</v>
      </c>
      <c r="D465" s="4" t="s">
        <v>6</v>
      </c>
      <c r="E465" s="4" t="s">
        <v>383</v>
      </c>
      <c r="F465" s="4" t="s">
        <v>4</v>
      </c>
      <c r="G465" s="38">
        <f>G466</f>
        <v>208</v>
      </c>
      <c r="H465" s="38">
        <f t="shared" si="210"/>
        <v>0</v>
      </c>
      <c r="I465" s="38">
        <f t="shared" si="210"/>
        <v>0</v>
      </c>
      <c r="J465" s="2"/>
    </row>
    <row r="466" spans="1:10" ht="63" outlineLevel="7" x14ac:dyDescent="0.25">
      <c r="A466" s="3" t="s">
        <v>97</v>
      </c>
      <c r="B466" s="4" t="s">
        <v>355</v>
      </c>
      <c r="C466" s="4" t="s">
        <v>368</v>
      </c>
      <c r="D466" s="4" t="s">
        <v>6</v>
      </c>
      <c r="E466" s="4" t="s">
        <v>383</v>
      </c>
      <c r="F466" s="4" t="s">
        <v>98</v>
      </c>
      <c r="G466" s="38">
        <v>208</v>
      </c>
      <c r="H466" s="38">
        <v>0</v>
      </c>
      <c r="I466" s="38">
        <v>0</v>
      </c>
      <c r="J466" s="2"/>
    </row>
    <row r="467" spans="1:10" ht="47.25" outlineLevel="3" x14ac:dyDescent="0.25">
      <c r="A467" s="3" t="s">
        <v>359</v>
      </c>
      <c r="B467" s="4" t="s">
        <v>355</v>
      </c>
      <c r="C467" s="4" t="s">
        <v>368</v>
      </c>
      <c r="D467" s="4" t="s">
        <v>6</v>
      </c>
      <c r="E467" s="4" t="s">
        <v>360</v>
      </c>
      <c r="F467" s="4" t="s">
        <v>4</v>
      </c>
      <c r="G467" s="38">
        <f>G468+G479+G492</f>
        <v>109824.79999999999</v>
      </c>
      <c r="H467" s="38">
        <f t="shared" ref="H467:I467" si="211">H468+H479+H492</f>
        <v>104937.9</v>
      </c>
      <c r="I467" s="38">
        <f t="shared" si="211"/>
        <v>104943.1</v>
      </c>
      <c r="J467" s="2"/>
    </row>
    <row r="468" spans="1:10" ht="78.75" outlineLevel="5" x14ac:dyDescent="0.25">
      <c r="A468" s="3" t="s">
        <v>384</v>
      </c>
      <c r="B468" s="4" t="s">
        <v>355</v>
      </c>
      <c r="C468" s="4" t="s">
        <v>368</v>
      </c>
      <c r="D468" s="4" t="s">
        <v>6</v>
      </c>
      <c r="E468" s="4" t="s">
        <v>385</v>
      </c>
      <c r="F468" s="4" t="s">
        <v>4</v>
      </c>
      <c r="G468" s="38">
        <f>G469+G471+G473+G475+G477</f>
        <v>35587.1</v>
      </c>
      <c r="H468" s="38">
        <f t="shared" ref="H468:I468" si="212">H469+H471+H473+H475+H477</f>
        <v>32411.200000000001</v>
      </c>
      <c r="I468" s="38">
        <f t="shared" si="212"/>
        <v>32416.400000000001</v>
      </c>
      <c r="J468" s="2"/>
    </row>
    <row r="469" spans="1:10" ht="110.25" outlineLevel="6" x14ac:dyDescent="0.25">
      <c r="A469" s="3" t="s">
        <v>363</v>
      </c>
      <c r="B469" s="4" t="s">
        <v>355</v>
      </c>
      <c r="C469" s="4" t="s">
        <v>368</v>
      </c>
      <c r="D469" s="4" t="s">
        <v>6</v>
      </c>
      <c r="E469" s="4" t="s">
        <v>386</v>
      </c>
      <c r="F469" s="4" t="s">
        <v>4</v>
      </c>
      <c r="G469" s="38">
        <f>G470</f>
        <v>11800</v>
      </c>
      <c r="H469" s="38">
        <f t="shared" ref="H469:I469" si="213">H470</f>
        <v>11800</v>
      </c>
      <c r="I469" s="38">
        <f t="shared" si="213"/>
        <v>11800</v>
      </c>
      <c r="J469" s="2"/>
    </row>
    <row r="470" spans="1:10" ht="63" outlineLevel="7" x14ac:dyDescent="0.25">
      <c r="A470" s="3" t="s">
        <v>97</v>
      </c>
      <c r="B470" s="4" t="s">
        <v>355</v>
      </c>
      <c r="C470" s="4" t="s">
        <v>368</v>
      </c>
      <c r="D470" s="4" t="s">
        <v>6</v>
      </c>
      <c r="E470" s="4" t="s">
        <v>386</v>
      </c>
      <c r="F470" s="4" t="s">
        <v>98</v>
      </c>
      <c r="G470" s="38">
        <v>11800</v>
      </c>
      <c r="H470" s="38">
        <v>11800</v>
      </c>
      <c r="I470" s="38">
        <v>11800</v>
      </c>
      <c r="J470" s="2"/>
    </row>
    <row r="471" spans="1:10" ht="47.25" outlineLevel="6" x14ac:dyDescent="0.25">
      <c r="A471" s="3" t="s">
        <v>387</v>
      </c>
      <c r="B471" s="4" t="s">
        <v>355</v>
      </c>
      <c r="C471" s="4" t="s">
        <v>368</v>
      </c>
      <c r="D471" s="4" t="s">
        <v>6</v>
      </c>
      <c r="E471" s="4" t="s">
        <v>388</v>
      </c>
      <c r="F471" s="4" t="s">
        <v>4</v>
      </c>
      <c r="G471" s="38">
        <f>G472</f>
        <v>2571.6999999999998</v>
      </c>
      <c r="H471" s="38">
        <f t="shared" ref="H471:I471" si="214">H472</f>
        <v>0</v>
      </c>
      <c r="I471" s="38">
        <f t="shared" si="214"/>
        <v>0</v>
      </c>
      <c r="J471" s="2"/>
    </row>
    <row r="472" spans="1:10" ht="63" outlineLevel="7" x14ac:dyDescent="0.25">
      <c r="A472" s="3" t="s">
        <v>97</v>
      </c>
      <c r="B472" s="4" t="s">
        <v>355</v>
      </c>
      <c r="C472" s="4" t="s">
        <v>368</v>
      </c>
      <c r="D472" s="4" t="s">
        <v>6</v>
      </c>
      <c r="E472" s="4" t="s">
        <v>388</v>
      </c>
      <c r="F472" s="4" t="s">
        <v>98</v>
      </c>
      <c r="G472" s="38">
        <v>2571.6999999999998</v>
      </c>
      <c r="H472" s="38">
        <v>0</v>
      </c>
      <c r="I472" s="38">
        <v>0</v>
      </c>
      <c r="J472" s="2"/>
    </row>
    <row r="473" spans="1:10" ht="173.25" outlineLevel="6" x14ac:dyDescent="0.25">
      <c r="A473" s="3" t="s">
        <v>389</v>
      </c>
      <c r="B473" s="4" t="s">
        <v>355</v>
      </c>
      <c r="C473" s="4" t="s">
        <v>368</v>
      </c>
      <c r="D473" s="4" t="s">
        <v>6</v>
      </c>
      <c r="E473" s="4" t="s">
        <v>390</v>
      </c>
      <c r="F473" s="4" t="s">
        <v>4</v>
      </c>
      <c r="G473" s="38">
        <f>G474</f>
        <v>33</v>
      </c>
      <c r="H473" s="38">
        <f t="shared" ref="H473:I473" si="215">H474</f>
        <v>33</v>
      </c>
      <c r="I473" s="38">
        <f t="shared" si="215"/>
        <v>33</v>
      </c>
      <c r="J473" s="2"/>
    </row>
    <row r="474" spans="1:10" ht="63" outlineLevel="7" x14ac:dyDescent="0.25">
      <c r="A474" s="3" t="s">
        <v>97</v>
      </c>
      <c r="B474" s="4" t="s">
        <v>355</v>
      </c>
      <c r="C474" s="4" t="s">
        <v>368</v>
      </c>
      <c r="D474" s="4" t="s">
        <v>6</v>
      </c>
      <c r="E474" s="4" t="s">
        <v>390</v>
      </c>
      <c r="F474" s="4" t="s">
        <v>98</v>
      </c>
      <c r="G474" s="38">
        <v>33</v>
      </c>
      <c r="H474" s="38">
        <v>33</v>
      </c>
      <c r="I474" s="38">
        <v>33</v>
      </c>
      <c r="J474" s="2"/>
    </row>
    <row r="475" spans="1:10" ht="47.25" outlineLevel="6" x14ac:dyDescent="0.25">
      <c r="A475" s="3" t="s">
        <v>387</v>
      </c>
      <c r="B475" s="4" t="s">
        <v>355</v>
      </c>
      <c r="C475" s="4" t="s">
        <v>368</v>
      </c>
      <c r="D475" s="4" t="s">
        <v>6</v>
      </c>
      <c r="E475" s="4" t="s">
        <v>391</v>
      </c>
      <c r="F475" s="4" t="s">
        <v>4</v>
      </c>
      <c r="G475" s="38">
        <f>G476</f>
        <v>384.3</v>
      </c>
      <c r="H475" s="38">
        <f t="shared" ref="H475:I475" si="216">H476</f>
        <v>0</v>
      </c>
      <c r="I475" s="38">
        <f t="shared" si="216"/>
        <v>0</v>
      </c>
      <c r="J475" s="2"/>
    </row>
    <row r="476" spans="1:10" ht="63" outlineLevel="7" x14ac:dyDescent="0.25">
      <c r="A476" s="3" t="s">
        <v>97</v>
      </c>
      <c r="B476" s="4" t="s">
        <v>355</v>
      </c>
      <c r="C476" s="4" t="s">
        <v>368</v>
      </c>
      <c r="D476" s="4" t="s">
        <v>6</v>
      </c>
      <c r="E476" s="4" t="s">
        <v>391</v>
      </c>
      <c r="F476" s="4" t="s">
        <v>98</v>
      </c>
      <c r="G476" s="38">
        <v>384.3</v>
      </c>
      <c r="H476" s="38">
        <v>0</v>
      </c>
      <c r="I476" s="38">
        <v>0</v>
      </c>
      <c r="J476" s="2"/>
    </row>
    <row r="477" spans="1:10" ht="31.5" outlineLevel="6" x14ac:dyDescent="0.25">
      <c r="A477" s="3" t="s">
        <v>392</v>
      </c>
      <c r="B477" s="4" t="s">
        <v>355</v>
      </c>
      <c r="C477" s="4" t="s">
        <v>368</v>
      </c>
      <c r="D477" s="4" t="s">
        <v>6</v>
      </c>
      <c r="E477" s="4" t="s">
        <v>393</v>
      </c>
      <c r="F477" s="4" t="s">
        <v>4</v>
      </c>
      <c r="G477" s="38">
        <f>G478</f>
        <v>20798.099999999999</v>
      </c>
      <c r="H477" s="38">
        <f t="shared" ref="H477:I477" si="217">H478</f>
        <v>20578.2</v>
      </c>
      <c r="I477" s="38">
        <f t="shared" si="217"/>
        <v>20583.400000000001</v>
      </c>
      <c r="J477" s="2"/>
    </row>
    <row r="478" spans="1:10" ht="63" outlineLevel="7" x14ac:dyDescent="0.25">
      <c r="A478" s="3" t="s">
        <v>97</v>
      </c>
      <c r="B478" s="4" t="s">
        <v>355</v>
      </c>
      <c r="C478" s="4" t="s">
        <v>368</v>
      </c>
      <c r="D478" s="4" t="s">
        <v>6</v>
      </c>
      <c r="E478" s="4" t="s">
        <v>393</v>
      </c>
      <c r="F478" s="4" t="s">
        <v>98</v>
      </c>
      <c r="G478" s="38">
        <v>20798.099999999999</v>
      </c>
      <c r="H478" s="38">
        <v>20578.2</v>
      </c>
      <c r="I478" s="38">
        <v>20583.400000000001</v>
      </c>
      <c r="J478" s="2"/>
    </row>
    <row r="479" spans="1:10" ht="63" outlineLevel="5" x14ac:dyDescent="0.25">
      <c r="A479" s="3" t="s">
        <v>394</v>
      </c>
      <c r="B479" s="4" t="s">
        <v>355</v>
      </c>
      <c r="C479" s="4" t="s">
        <v>368</v>
      </c>
      <c r="D479" s="4" t="s">
        <v>6</v>
      </c>
      <c r="E479" s="4" t="s">
        <v>395</v>
      </c>
      <c r="F479" s="4" t="s">
        <v>4</v>
      </c>
      <c r="G479" s="38">
        <f>G480+G482+G484+G486+G488+G490</f>
        <v>69237.7</v>
      </c>
      <c r="H479" s="38">
        <f t="shared" ref="H479:I479" si="218">H480+H482+H484+H486+H488+H490</f>
        <v>72526.7</v>
      </c>
      <c r="I479" s="38">
        <f t="shared" si="218"/>
        <v>72526.7</v>
      </c>
      <c r="J479" s="2"/>
    </row>
    <row r="480" spans="1:10" ht="47.25" outlineLevel="6" x14ac:dyDescent="0.25">
      <c r="A480" s="3" t="s">
        <v>396</v>
      </c>
      <c r="B480" s="4" t="s">
        <v>355</v>
      </c>
      <c r="C480" s="4" t="s">
        <v>368</v>
      </c>
      <c r="D480" s="4" t="s">
        <v>6</v>
      </c>
      <c r="E480" s="4" t="s">
        <v>397</v>
      </c>
      <c r="F480" s="4" t="s">
        <v>4</v>
      </c>
      <c r="G480" s="38">
        <f>G481</f>
        <v>5</v>
      </c>
      <c r="H480" s="38">
        <f t="shared" ref="H480:I480" si="219">H481</f>
        <v>5</v>
      </c>
      <c r="I480" s="38">
        <f t="shared" si="219"/>
        <v>5</v>
      </c>
      <c r="J480" s="2"/>
    </row>
    <row r="481" spans="1:10" ht="63" outlineLevel="7" x14ac:dyDescent="0.25">
      <c r="A481" s="3" t="s">
        <v>97</v>
      </c>
      <c r="B481" s="4" t="s">
        <v>355</v>
      </c>
      <c r="C481" s="4" t="s">
        <v>368</v>
      </c>
      <c r="D481" s="4" t="s">
        <v>6</v>
      </c>
      <c r="E481" s="4" t="s">
        <v>397</v>
      </c>
      <c r="F481" s="4" t="s">
        <v>98</v>
      </c>
      <c r="G481" s="38">
        <v>5</v>
      </c>
      <c r="H481" s="38">
        <v>5</v>
      </c>
      <c r="I481" s="38">
        <v>5</v>
      </c>
      <c r="J481" s="2"/>
    </row>
    <row r="482" spans="1:10" ht="110.25" outlineLevel="6" x14ac:dyDescent="0.25">
      <c r="A482" s="3" t="s">
        <v>363</v>
      </c>
      <c r="B482" s="4" t="s">
        <v>355</v>
      </c>
      <c r="C482" s="4" t="s">
        <v>368</v>
      </c>
      <c r="D482" s="4" t="s">
        <v>6</v>
      </c>
      <c r="E482" s="4" t="s">
        <v>398</v>
      </c>
      <c r="F482" s="4" t="s">
        <v>4</v>
      </c>
      <c r="G482" s="38">
        <f>G483</f>
        <v>18392.599999999999</v>
      </c>
      <c r="H482" s="38">
        <f t="shared" ref="H482:I482" si="220">H483</f>
        <v>18392.599999999999</v>
      </c>
      <c r="I482" s="38">
        <f t="shared" si="220"/>
        <v>18392.599999999999</v>
      </c>
      <c r="J482" s="2"/>
    </row>
    <row r="483" spans="1:10" ht="63" outlineLevel="7" x14ac:dyDescent="0.25">
      <c r="A483" s="3" t="s">
        <v>97</v>
      </c>
      <c r="B483" s="4" t="s">
        <v>355</v>
      </c>
      <c r="C483" s="4" t="s">
        <v>368</v>
      </c>
      <c r="D483" s="4" t="s">
        <v>6</v>
      </c>
      <c r="E483" s="4" t="s">
        <v>398</v>
      </c>
      <c r="F483" s="4" t="s">
        <v>98</v>
      </c>
      <c r="G483" s="38">
        <v>18392.599999999999</v>
      </c>
      <c r="H483" s="38">
        <v>18392.599999999999</v>
      </c>
      <c r="I483" s="38">
        <v>18392.599999999999</v>
      </c>
      <c r="J483" s="2"/>
    </row>
    <row r="484" spans="1:10" ht="31.5" outlineLevel="6" x14ac:dyDescent="0.25">
      <c r="A484" s="3" t="s">
        <v>399</v>
      </c>
      <c r="B484" s="4" t="s">
        <v>355</v>
      </c>
      <c r="C484" s="4" t="s">
        <v>368</v>
      </c>
      <c r="D484" s="4" t="s">
        <v>6</v>
      </c>
      <c r="E484" s="4" t="s">
        <v>400</v>
      </c>
      <c r="F484" s="4" t="s">
        <v>4</v>
      </c>
      <c r="G484" s="38">
        <f>G485</f>
        <v>10000</v>
      </c>
      <c r="H484" s="38">
        <f t="shared" ref="H484:I484" si="221">H485</f>
        <v>10000</v>
      </c>
      <c r="I484" s="38">
        <f t="shared" si="221"/>
        <v>10000</v>
      </c>
      <c r="J484" s="2"/>
    </row>
    <row r="485" spans="1:10" ht="63" outlineLevel="7" x14ac:dyDescent="0.25">
      <c r="A485" s="3" t="s">
        <v>97</v>
      </c>
      <c r="B485" s="4" t="s">
        <v>355</v>
      </c>
      <c r="C485" s="4" t="s">
        <v>368</v>
      </c>
      <c r="D485" s="4" t="s">
        <v>6</v>
      </c>
      <c r="E485" s="4" t="s">
        <v>400</v>
      </c>
      <c r="F485" s="4" t="s">
        <v>98</v>
      </c>
      <c r="G485" s="38">
        <v>10000</v>
      </c>
      <c r="H485" s="38">
        <v>10000</v>
      </c>
      <c r="I485" s="38">
        <v>10000</v>
      </c>
      <c r="J485" s="2"/>
    </row>
    <row r="486" spans="1:10" ht="173.25" outlineLevel="6" x14ac:dyDescent="0.25">
      <c r="A486" s="3" t="s">
        <v>389</v>
      </c>
      <c r="B486" s="4" t="s">
        <v>355</v>
      </c>
      <c r="C486" s="4" t="s">
        <v>368</v>
      </c>
      <c r="D486" s="4" t="s">
        <v>6</v>
      </c>
      <c r="E486" s="4" t="s">
        <v>401</v>
      </c>
      <c r="F486" s="4" t="s">
        <v>4</v>
      </c>
      <c r="G486" s="38">
        <f>G487</f>
        <v>86.5</v>
      </c>
      <c r="H486" s="38">
        <f t="shared" ref="H486:I486" si="222">H487</f>
        <v>86.5</v>
      </c>
      <c r="I486" s="38">
        <f t="shared" si="222"/>
        <v>86.5</v>
      </c>
      <c r="J486" s="2"/>
    </row>
    <row r="487" spans="1:10" ht="63" outlineLevel="7" x14ac:dyDescent="0.25">
      <c r="A487" s="3" t="s">
        <v>97</v>
      </c>
      <c r="B487" s="4" t="s">
        <v>355</v>
      </c>
      <c r="C487" s="4" t="s">
        <v>368</v>
      </c>
      <c r="D487" s="4" t="s">
        <v>6</v>
      </c>
      <c r="E487" s="4" t="s">
        <v>401</v>
      </c>
      <c r="F487" s="4" t="s">
        <v>98</v>
      </c>
      <c r="G487" s="38">
        <v>86.5</v>
      </c>
      <c r="H487" s="38">
        <v>86.5</v>
      </c>
      <c r="I487" s="38">
        <v>86.5</v>
      </c>
      <c r="J487" s="2"/>
    </row>
    <row r="488" spans="1:10" ht="31.5" outlineLevel="6" x14ac:dyDescent="0.25">
      <c r="A488" s="3" t="s">
        <v>399</v>
      </c>
      <c r="B488" s="4" t="s">
        <v>355</v>
      </c>
      <c r="C488" s="4" t="s">
        <v>368</v>
      </c>
      <c r="D488" s="4" t="s">
        <v>6</v>
      </c>
      <c r="E488" s="4" t="s">
        <v>402</v>
      </c>
      <c r="F488" s="4" t="s">
        <v>4</v>
      </c>
      <c r="G488" s="38">
        <f>G489</f>
        <v>6711</v>
      </c>
      <c r="H488" s="38">
        <f t="shared" ref="H488:I488" si="223">H489</f>
        <v>10000</v>
      </c>
      <c r="I488" s="38">
        <f t="shared" si="223"/>
        <v>10000</v>
      </c>
      <c r="J488" s="2"/>
    </row>
    <row r="489" spans="1:10" ht="63" outlineLevel="7" x14ac:dyDescent="0.25">
      <c r="A489" s="3" t="s">
        <v>97</v>
      </c>
      <c r="B489" s="4" t="s">
        <v>355</v>
      </c>
      <c r="C489" s="4" t="s">
        <v>368</v>
      </c>
      <c r="D489" s="4" t="s">
        <v>6</v>
      </c>
      <c r="E489" s="4" t="s">
        <v>402</v>
      </c>
      <c r="F489" s="4" t="s">
        <v>98</v>
      </c>
      <c r="G489" s="38">
        <f>10000-3289</f>
        <v>6711</v>
      </c>
      <c r="H489" s="38">
        <v>10000</v>
      </c>
      <c r="I489" s="38">
        <v>10000</v>
      </c>
      <c r="J489" s="2"/>
    </row>
    <row r="490" spans="1:10" ht="47.25" outlineLevel="6" x14ac:dyDescent="0.25">
      <c r="A490" s="3" t="s">
        <v>403</v>
      </c>
      <c r="B490" s="4" t="s">
        <v>355</v>
      </c>
      <c r="C490" s="4" t="s">
        <v>368</v>
      </c>
      <c r="D490" s="4" t="s">
        <v>6</v>
      </c>
      <c r="E490" s="4" t="s">
        <v>404</v>
      </c>
      <c r="F490" s="4" t="s">
        <v>4</v>
      </c>
      <c r="G490" s="38">
        <f>G491</f>
        <v>34042.6</v>
      </c>
      <c r="H490" s="38">
        <f t="shared" ref="H490:I490" si="224">H491</f>
        <v>34042.6</v>
      </c>
      <c r="I490" s="38">
        <f t="shared" si="224"/>
        <v>34042.6</v>
      </c>
      <c r="J490" s="2"/>
    </row>
    <row r="491" spans="1:10" ht="63" outlineLevel="7" x14ac:dyDescent="0.25">
      <c r="A491" s="3" t="s">
        <v>97</v>
      </c>
      <c r="B491" s="4" t="s">
        <v>355</v>
      </c>
      <c r="C491" s="4" t="s">
        <v>368</v>
      </c>
      <c r="D491" s="4" t="s">
        <v>6</v>
      </c>
      <c r="E491" s="4" t="s">
        <v>404</v>
      </c>
      <c r="F491" s="4" t="s">
        <v>98</v>
      </c>
      <c r="G491" s="38">
        <v>34042.6</v>
      </c>
      <c r="H491" s="38">
        <v>34042.6</v>
      </c>
      <c r="I491" s="38">
        <v>34042.6</v>
      </c>
      <c r="J491" s="2"/>
    </row>
    <row r="492" spans="1:10" ht="47.25" outlineLevel="5" x14ac:dyDescent="0.25">
      <c r="A492" s="3" t="s">
        <v>405</v>
      </c>
      <c r="B492" s="4" t="s">
        <v>355</v>
      </c>
      <c r="C492" s="4" t="s">
        <v>368</v>
      </c>
      <c r="D492" s="4" t="s">
        <v>6</v>
      </c>
      <c r="E492" s="4" t="s">
        <v>406</v>
      </c>
      <c r="F492" s="4" t="s">
        <v>4</v>
      </c>
      <c r="G492" s="38">
        <f>G493</f>
        <v>5000</v>
      </c>
      <c r="H492" s="38">
        <f t="shared" ref="H492:I493" si="225">H493</f>
        <v>0</v>
      </c>
      <c r="I492" s="38">
        <f t="shared" si="225"/>
        <v>0</v>
      </c>
      <c r="J492" s="2"/>
    </row>
    <row r="493" spans="1:10" ht="31.5" outlineLevel="6" x14ac:dyDescent="0.25">
      <c r="A493" s="3" t="s">
        <v>407</v>
      </c>
      <c r="B493" s="4" t="s">
        <v>355</v>
      </c>
      <c r="C493" s="4" t="s">
        <v>368</v>
      </c>
      <c r="D493" s="4" t="s">
        <v>6</v>
      </c>
      <c r="E493" s="4" t="s">
        <v>408</v>
      </c>
      <c r="F493" s="4" t="s">
        <v>4</v>
      </c>
      <c r="G493" s="38">
        <f>G494</f>
        <v>5000</v>
      </c>
      <c r="H493" s="38">
        <f t="shared" si="225"/>
        <v>0</v>
      </c>
      <c r="I493" s="38">
        <f t="shared" si="225"/>
        <v>0</v>
      </c>
      <c r="J493" s="2"/>
    </row>
    <row r="494" spans="1:10" ht="63" outlineLevel="7" x14ac:dyDescent="0.25">
      <c r="A494" s="3" t="s">
        <v>97</v>
      </c>
      <c r="B494" s="4" t="s">
        <v>355</v>
      </c>
      <c r="C494" s="4" t="s">
        <v>368</v>
      </c>
      <c r="D494" s="4" t="s">
        <v>6</v>
      </c>
      <c r="E494" s="4" t="s">
        <v>408</v>
      </c>
      <c r="F494" s="4" t="s">
        <v>98</v>
      </c>
      <c r="G494" s="38">
        <v>5000</v>
      </c>
      <c r="H494" s="38">
        <v>0</v>
      </c>
      <c r="I494" s="38">
        <v>0</v>
      </c>
      <c r="J494" s="2"/>
    </row>
    <row r="495" spans="1:10" s="12" customFormat="1" ht="31.5" outlineLevel="2" x14ac:dyDescent="0.25">
      <c r="A495" s="15" t="s">
        <v>409</v>
      </c>
      <c r="B495" s="16" t="s">
        <v>355</v>
      </c>
      <c r="C495" s="16" t="s">
        <v>368</v>
      </c>
      <c r="D495" s="16" t="s">
        <v>20</v>
      </c>
      <c r="E495" s="16" t="s">
        <v>3</v>
      </c>
      <c r="F495" s="16" t="s">
        <v>4</v>
      </c>
      <c r="G495" s="37">
        <f>G496</f>
        <v>10671.3</v>
      </c>
      <c r="H495" s="37">
        <f t="shared" ref="H495:I496" si="226">H496</f>
        <v>10683.3</v>
      </c>
      <c r="I495" s="37">
        <f t="shared" si="226"/>
        <v>10683.3</v>
      </c>
      <c r="J495" s="11"/>
    </row>
    <row r="496" spans="1:10" ht="47.25" outlineLevel="3" x14ac:dyDescent="0.25">
      <c r="A496" s="3" t="s">
        <v>359</v>
      </c>
      <c r="B496" s="4" t="s">
        <v>355</v>
      </c>
      <c r="C496" s="4" t="s">
        <v>368</v>
      </c>
      <c r="D496" s="4" t="s">
        <v>20</v>
      </c>
      <c r="E496" s="4" t="s">
        <v>360</v>
      </c>
      <c r="F496" s="4" t="s">
        <v>4</v>
      </c>
      <c r="G496" s="38">
        <f>G497</f>
        <v>10671.3</v>
      </c>
      <c r="H496" s="38">
        <f t="shared" si="226"/>
        <v>10683.3</v>
      </c>
      <c r="I496" s="38">
        <f t="shared" si="226"/>
        <v>10683.3</v>
      </c>
      <c r="J496" s="2"/>
    </row>
    <row r="497" spans="1:10" ht="47.25" outlineLevel="5" x14ac:dyDescent="0.25">
      <c r="A497" s="3" t="s">
        <v>67</v>
      </c>
      <c r="B497" s="4" t="s">
        <v>355</v>
      </c>
      <c r="C497" s="4" t="s">
        <v>368</v>
      </c>
      <c r="D497" s="4" t="s">
        <v>20</v>
      </c>
      <c r="E497" s="4" t="s">
        <v>410</v>
      </c>
      <c r="F497" s="4" t="s">
        <v>4</v>
      </c>
      <c r="G497" s="38">
        <f>G498+G501+G505+G503</f>
        <v>10671.3</v>
      </c>
      <c r="H497" s="38">
        <f t="shared" ref="H497:I497" si="227">H498+H501+H505</f>
        <v>10683.3</v>
      </c>
      <c r="I497" s="38">
        <f t="shared" si="227"/>
        <v>10683.3</v>
      </c>
      <c r="J497" s="2"/>
    </row>
    <row r="498" spans="1:10" ht="47.25" outlineLevel="6" x14ac:dyDescent="0.25">
      <c r="A498" s="3" t="s">
        <v>21</v>
      </c>
      <c r="B498" s="4" t="s">
        <v>355</v>
      </c>
      <c r="C498" s="4" t="s">
        <v>368</v>
      </c>
      <c r="D498" s="4" t="s">
        <v>20</v>
      </c>
      <c r="E498" s="4" t="s">
        <v>411</v>
      </c>
      <c r="F498" s="4" t="s">
        <v>4</v>
      </c>
      <c r="G498" s="38">
        <f>G499+G500</f>
        <v>4969.3999999999996</v>
      </c>
      <c r="H498" s="38">
        <f t="shared" ref="H498:I498" si="228">H499+H500</f>
        <v>4981.3999999999996</v>
      </c>
      <c r="I498" s="38">
        <f t="shared" si="228"/>
        <v>4981.3999999999996</v>
      </c>
      <c r="J498" s="2"/>
    </row>
    <row r="499" spans="1:10" ht="110.25" outlineLevel="7" x14ac:dyDescent="0.25">
      <c r="A499" s="3" t="s">
        <v>17</v>
      </c>
      <c r="B499" s="4" t="s">
        <v>355</v>
      </c>
      <c r="C499" s="4" t="s">
        <v>368</v>
      </c>
      <c r="D499" s="4" t="s">
        <v>20</v>
      </c>
      <c r="E499" s="4" t="s">
        <v>411</v>
      </c>
      <c r="F499" s="4" t="s">
        <v>18</v>
      </c>
      <c r="G499" s="38">
        <v>4937.3999999999996</v>
      </c>
      <c r="H499" s="38">
        <v>4937.3999999999996</v>
      </c>
      <c r="I499" s="38">
        <v>4937.3999999999996</v>
      </c>
      <c r="J499" s="2"/>
    </row>
    <row r="500" spans="1:10" ht="47.25" outlineLevel="7" x14ac:dyDescent="0.25">
      <c r="A500" s="3" t="s">
        <v>27</v>
      </c>
      <c r="B500" s="4" t="s">
        <v>355</v>
      </c>
      <c r="C500" s="4" t="s">
        <v>368</v>
      </c>
      <c r="D500" s="4" t="s">
        <v>20</v>
      </c>
      <c r="E500" s="4" t="s">
        <v>411</v>
      </c>
      <c r="F500" s="4" t="s">
        <v>28</v>
      </c>
      <c r="G500" s="38">
        <v>32</v>
      </c>
      <c r="H500" s="38">
        <v>44</v>
      </c>
      <c r="I500" s="38">
        <v>44</v>
      </c>
      <c r="J500" s="2"/>
    </row>
    <row r="501" spans="1:10" ht="31.5" outlineLevel="6" x14ac:dyDescent="0.25">
      <c r="A501" s="3" t="s">
        <v>412</v>
      </c>
      <c r="B501" s="4" t="s">
        <v>355</v>
      </c>
      <c r="C501" s="4" t="s">
        <v>368</v>
      </c>
      <c r="D501" s="4" t="s">
        <v>20</v>
      </c>
      <c r="E501" s="4" t="s">
        <v>413</v>
      </c>
      <c r="F501" s="4" t="s">
        <v>4</v>
      </c>
      <c r="G501" s="38">
        <f>G502</f>
        <v>260</v>
      </c>
      <c r="H501" s="38">
        <f t="shared" ref="H501:I501" si="229">H502</f>
        <v>260</v>
      </c>
      <c r="I501" s="38">
        <f t="shared" si="229"/>
        <v>260</v>
      </c>
      <c r="J501" s="2"/>
    </row>
    <row r="502" spans="1:10" ht="31.5" outlineLevel="7" x14ac:dyDescent="0.25">
      <c r="A502" s="3" t="s">
        <v>41</v>
      </c>
      <c r="B502" s="4" t="s">
        <v>355</v>
      </c>
      <c r="C502" s="4" t="s">
        <v>368</v>
      </c>
      <c r="D502" s="4" t="s">
        <v>20</v>
      </c>
      <c r="E502" s="4" t="s">
        <v>413</v>
      </c>
      <c r="F502" s="4" t="s">
        <v>42</v>
      </c>
      <c r="G502" s="38">
        <v>260</v>
      </c>
      <c r="H502" s="38">
        <v>260</v>
      </c>
      <c r="I502" s="38">
        <v>260</v>
      </c>
      <c r="J502" s="2"/>
    </row>
    <row r="503" spans="1:10" ht="48.75" hidden="1" customHeight="1" outlineLevel="7" x14ac:dyDescent="0.25">
      <c r="A503" s="31" t="s">
        <v>748</v>
      </c>
      <c r="B503" s="33" t="s">
        <v>355</v>
      </c>
      <c r="C503" s="4" t="s">
        <v>368</v>
      </c>
      <c r="D503" s="4" t="s">
        <v>20</v>
      </c>
      <c r="E503" s="22" t="s">
        <v>747</v>
      </c>
      <c r="F503" s="4" t="s">
        <v>4</v>
      </c>
      <c r="G503" s="38">
        <f>G504</f>
        <v>0</v>
      </c>
      <c r="H503" s="38">
        <f t="shared" ref="H503:I503" si="230">H504</f>
        <v>0</v>
      </c>
      <c r="I503" s="38">
        <f t="shared" si="230"/>
        <v>0</v>
      </c>
      <c r="J503" s="2"/>
    </row>
    <row r="504" spans="1:10" ht="31.5" hidden="1" outlineLevel="7" x14ac:dyDescent="0.25">
      <c r="A504" s="3" t="s">
        <v>41</v>
      </c>
      <c r="B504" s="4" t="s">
        <v>355</v>
      </c>
      <c r="C504" s="4" t="s">
        <v>368</v>
      </c>
      <c r="D504" s="4" t="s">
        <v>20</v>
      </c>
      <c r="E504" s="22" t="s">
        <v>747</v>
      </c>
      <c r="F504" s="4" t="s">
        <v>42</v>
      </c>
      <c r="G504" s="38">
        <f>243.6-243.6</f>
        <v>0</v>
      </c>
      <c r="H504" s="38">
        <v>0</v>
      </c>
      <c r="I504" s="38">
        <v>0</v>
      </c>
      <c r="J504" s="2"/>
    </row>
    <row r="505" spans="1:10" ht="47.25" outlineLevel="6" collapsed="1" x14ac:dyDescent="0.25">
      <c r="A505" s="3" t="s">
        <v>59</v>
      </c>
      <c r="B505" s="4" t="s">
        <v>355</v>
      </c>
      <c r="C505" s="4" t="s">
        <v>368</v>
      </c>
      <c r="D505" s="4" t="s">
        <v>20</v>
      </c>
      <c r="E505" s="4" t="s">
        <v>414</v>
      </c>
      <c r="F505" s="4" t="s">
        <v>4</v>
      </c>
      <c r="G505" s="38">
        <f>G506+G507</f>
        <v>5441.9000000000005</v>
      </c>
      <c r="H505" s="38">
        <f t="shared" ref="H505:I505" si="231">H506+H507</f>
        <v>5441.9000000000005</v>
      </c>
      <c r="I505" s="38">
        <f t="shared" si="231"/>
        <v>5441.9000000000005</v>
      </c>
      <c r="J505" s="2"/>
    </row>
    <row r="506" spans="1:10" ht="110.25" outlineLevel="7" x14ac:dyDescent="0.25">
      <c r="A506" s="3" t="s">
        <v>17</v>
      </c>
      <c r="B506" s="4" t="s">
        <v>355</v>
      </c>
      <c r="C506" s="4" t="s">
        <v>368</v>
      </c>
      <c r="D506" s="4" t="s">
        <v>20</v>
      </c>
      <c r="E506" s="4" t="s">
        <v>414</v>
      </c>
      <c r="F506" s="4" t="s">
        <v>18</v>
      </c>
      <c r="G506" s="38">
        <v>4954.6000000000004</v>
      </c>
      <c r="H506" s="38">
        <v>4954.6000000000004</v>
      </c>
      <c r="I506" s="38">
        <v>4954.6000000000004</v>
      </c>
      <c r="J506" s="2"/>
    </row>
    <row r="507" spans="1:10" ht="47.25" outlineLevel="7" x14ac:dyDescent="0.25">
      <c r="A507" s="3" t="s">
        <v>27</v>
      </c>
      <c r="B507" s="4" t="s">
        <v>355</v>
      </c>
      <c r="C507" s="4" t="s">
        <v>368</v>
      </c>
      <c r="D507" s="4" t="s">
        <v>20</v>
      </c>
      <c r="E507" s="4" t="s">
        <v>414</v>
      </c>
      <c r="F507" s="4" t="s">
        <v>28</v>
      </c>
      <c r="G507" s="38">
        <v>487.3</v>
      </c>
      <c r="H507" s="38">
        <v>487.3</v>
      </c>
      <c r="I507" s="38">
        <v>487.3</v>
      </c>
      <c r="J507" s="2"/>
    </row>
    <row r="508" spans="1:10" s="10" customFormat="1" outlineLevel="1" x14ac:dyDescent="0.25">
      <c r="A508" s="13" t="s">
        <v>99</v>
      </c>
      <c r="B508" s="14" t="s">
        <v>355</v>
      </c>
      <c r="C508" s="14" t="s">
        <v>100</v>
      </c>
      <c r="D508" s="14" t="s">
        <v>2</v>
      </c>
      <c r="E508" s="14" t="s">
        <v>3</v>
      </c>
      <c r="F508" s="14" t="s">
        <v>4</v>
      </c>
      <c r="G508" s="36">
        <f>G509</f>
        <v>66.5</v>
      </c>
      <c r="H508" s="36">
        <f t="shared" ref="H508:I511" si="232">H509</f>
        <v>66.5</v>
      </c>
      <c r="I508" s="36">
        <f t="shared" si="232"/>
        <v>66.5</v>
      </c>
      <c r="J508" s="9"/>
    </row>
    <row r="509" spans="1:10" s="12" customFormat="1" outlineLevel="2" x14ac:dyDescent="0.25">
      <c r="A509" s="15" t="s">
        <v>104</v>
      </c>
      <c r="B509" s="16" t="s">
        <v>355</v>
      </c>
      <c r="C509" s="16" t="s">
        <v>100</v>
      </c>
      <c r="D509" s="16" t="s">
        <v>84</v>
      </c>
      <c r="E509" s="16" t="s">
        <v>3</v>
      </c>
      <c r="F509" s="16" t="s">
        <v>4</v>
      </c>
      <c r="G509" s="37">
        <f>G510</f>
        <v>66.5</v>
      </c>
      <c r="H509" s="37">
        <f t="shared" si="232"/>
        <v>66.5</v>
      </c>
      <c r="I509" s="37">
        <f t="shared" si="232"/>
        <v>66.5</v>
      </c>
      <c r="J509" s="11"/>
    </row>
    <row r="510" spans="1:10" ht="47.25" outlineLevel="3" x14ac:dyDescent="0.25">
      <c r="A510" s="3" t="s">
        <v>359</v>
      </c>
      <c r="B510" s="4" t="s">
        <v>355</v>
      </c>
      <c r="C510" s="4" t="s">
        <v>100</v>
      </c>
      <c r="D510" s="4" t="s">
        <v>84</v>
      </c>
      <c r="E510" s="4" t="s">
        <v>360</v>
      </c>
      <c r="F510" s="4" t="s">
        <v>4</v>
      </c>
      <c r="G510" s="38">
        <f>G511</f>
        <v>66.5</v>
      </c>
      <c r="H510" s="38">
        <f t="shared" si="232"/>
        <v>66.5</v>
      </c>
      <c r="I510" s="38">
        <f t="shared" si="232"/>
        <v>66.5</v>
      </c>
      <c r="J510" s="2"/>
    </row>
    <row r="511" spans="1:10" ht="47.25" outlineLevel="5" x14ac:dyDescent="0.25">
      <c r="A511" s="3" t="s">
        <v>67</v>
      </c>
      <c r="B511" s="4" t="s">
        <v>355</v>
      </c>
      <c r="C511" s="4" t="s">
        <v>100</v>
      </c>
      <c r="D511" s="4" t="s">
        <v>84</v>
      </c>
      <c r="E511" s="4" t="s">
        <v>410</v>
      </c>
      <c r="F511" s="4" t="s">
        <v>4</v>
      </c>
      <c r="G511" s="38">
        <f>G512</f>
        <v>66.5</v>
      </c>
      <c r="H511" s="38">
        <f t="shared" si="232"/>
        <v>66.5</v>
      </c>
      <c r="I511" s="38">
        <f t="shared" si="232"/>
        <v>66.5</v>
      </c>
      <c r="J511" s="2"/>
    </row>
    <row r="512" spans="1:10" ht="173.25" outlineLevel="6" x14ac:dyDescent="0.25">
      <c r="A512" s="3" t="s">
        <v>389</v>
      </c>
      <c r="B512" s="4" t="s">
        <v>355</v>
      </c>
      <c r="C512" s="4" t="s">
        <v>100</v>
      </c>
      <c r="D512" s="4" t="s">
        <v>84</v>
      </c>
      <c r="E512" s="4" t="s">
        <v>415</v>
      </c>
      <c r="F512" s="4" t="s">
        <v>4</v>
      </c>
      <c r="G512" s="38">
        <f>G513</f>
        <v>66.5</v>
      </c>
      <c r="H512" s="38">
        <f t="shared" ref="H512:I512" si="233">H513</f>
        <v>66.5</v>
      </c>
      <c r="I512" s="38">
        <f t="shared" si="233"/>
        <v>66.5</v>
      </c>
      <c r="J512" s="2"/>
    </row>
    <row r="513" spans="1:10" ht="31.5" outlineLevel="7" x14ac:dyDescent="0.25">
      <c r="A513" s="3" t="s">
        <v>41</v>
      </c>
      <c r="B513" s="4" t="s">
        <v>355</v>
      </c>
      <c r="C513" s="4" t="s">
        <v>100</v>
      </c>
      <c r="D513" s="4" t="s">
        <v>84</v>
      </c>
      <c r="E513" s="4" t="s">
        <v>415</v>
      </c>
      <c r="F513" s="4" t="s">
        <v>42</v>
      </c>
      <c r="G513" s="38">
        <v>66.5</v>
      </c>
      <c r="H513" s="38">
        <v>66.5</v>
      </c>
      <c r="I513" s="38">
        <v>66.5</v>
      </c>
      <c r="J513" s="2"/>
    </row>
    <row r="514" spans="1:10" s="10" customFormat="1" ht="47.25" x14ac:dyDescent="0.25">
      <c r="A514" s="13" t="s">
        <v>416</v>
      </c>
      <c r="B514" s="14" t="s">
        <v>417</v>
      </c>
      <c r="C514" s="14" t="s">
        <v>2</v>
      </c>
      <c r="D514" s="14" t="s">
        <v>2</v>
      </c>
      <c r="E514" s="14" t="s">
        <v>3</v>
      </c>
      <c r="F514" s="14" t="s">
        <v>4</v>
      </c>
      <c r="G514" s="36">
        <f>G515+G538</f>
        <v>19080.900000000001</v>
      </c>
      <c r="H514" s="36">
        <f t="shared" ref="H514:I514" si="234">H515+H538</f>
        <v>18440.300000000003</v>
      </c>
      <c r="I514" s="36">
        <f t="shared" si="234"/>
        <v>18440.300000000003</v>
      </c>
      <c r="J514" s="9"/>
    </row>
    <row r="515" spans="1:10" s="10" customFormat="1" ht="31.5" outlineLevel="1" x14ac:dyDescent="0.25">
      <c r="A515" s="13" t="s">
        <v>5</v>
      </c>
      <c r="B515" s="14" t="s">
        <v>417</v>
      </c>
      <c r="C515" s="14" t="s">
        <v>6</v>
      </c>
      <c r="D515" s="14" t="s">
        <v>2</v>
      </c>
      <c r="E515" s="14" t="s">
        <v>3</v>
      </c>
      <c r="F515" s="14" t="s">
        <v>4</v>
      </c>
      <c r="G515" s="36">
        <f>G516</f>
        <v>17714</v>
      </c>
      <c r="H515" s="36">
        <f t="shared" ref="H515:I516" si="235">H516</f>
        <v>17073.400000000001</v>
      </c>
      <c r="I515" s="36">
        <f t="shared" si="235"/>
        <v>17073.400000000001</v>
      </c>
      <c r="J515" s="9"/>
    </row>
    <row r="516" spans="1:10" s="12" customFormat="1" outlineLevel="2" x14ac:dyDescent="0.25">
      <c r="A516" s="15" t="s">
        <v>47</v>
      </c>
      <c r="B516" s="16" t="s">
        <v>417</v>
      </c>
      <c r="C516" s="16" t="s">
        <v>6</v>
      </c>
      <c r="D516" s="16" t="s">
        <v>48</v>
      </c>
      <c r="E516" s="16" t="s">
        <v>3</v>
      </c>
      <c r="F516" s="16" t="s">
        <v>4</v>
      </c>
      <c r="G516" s="37">
        <f>G517</f>
        <v>17714</v>
      </c>
      <c r="H516" s="37">
        <f t="shared" si="235"/>
        <v>17073.400000000001</v>
      </c>
      <c r="I516" s="37">
        <f t="shared" si="235"/>
        <v>17073.400000000001</v>
      </c>
      <c r="J516" s="11"/>
    </row>
    <row r="517" spans="1:10" ht="78.75" outlineLevel="3" x14ac:dyDescent="0.25">
      <c r="A517" s="3" t="s">
        <v>418</v>
      </c>
      <c r="B517" s="4" t="s">
        <v>417</v>
      </c>
      <c r="C517" s="4" t="s">
        <v>6</v>
      </c>
      <c r="D517" s="4" t="s">
        <v>48</v>
      </c>
      <c r="E517" s="4" t="s">
        <v>419</v>
      </c>
      <c r="F517" s="4" t="s">
        <v>4</v>
      </c>
      <c r="G517" s="38">
        <f>G518+G525+G530</f>
        <v>17714</v>
      </c>
      <c r="H517" s="38">
        <f t="shared" ref="H517:I517" si="236">H518+H525+H530</f>
        <v>17073.400000000001</v>
      </c>
      <c r="I517" s="38">
        <f t="shared" si="236"/>
        <v>17073.400000000001</v>
      </c>
      <c r="J517" s="2"/>
    </row>
    <row r="518" spans="1:10" ht="78.75" outlineLevel="5" x14ac:dyDescent="0.25">
      <c r="A518" s="3" t="s">
        <v>420</v>
      </c>
      <c r="B518" s="4" t="s">
        <v>417</v>
      </c>
      <c r="C518" s="4" t="s">
        <v>6</v>
      </c>
      <c r="D518" s="4" t="s">
        <v>48</v>
      </c>
      <c r="E518" s="4" t="s">
        <v>421</v>
      </c>
      <c r="F518" s="4" t="s">
        <v>4</v>
      </c>
      <c r="G518" s="38">
        <f>G519+G521+G523</f>
        <v>565</v>
      </c>
      <c r="H518" s="38">
        <f t="shared" ref="H518:I518" si="237">H519+H521+H523</f>
        <v>675</v>
      </c>
      <c r="I518" s="38">
        <f t="shared" si="237"/>
        <v>675</v>
      </c>
      <c r="J518" s="2"/>
    </row>
    <row r="519" spans="1:10" ht="47.25" outlineLevel="6" x14ac:dyDescent="0.25">
      <c r="A519" s="3" t="s">
        <v>422</v>
      </c>
      <c r="B519" s="4" t="s">
        <v>417</v>
      </c>
      <c r="C519" s="4" t="s">
        <v>6</v>
      </c>
      <c r="D519" s="4" t="s">
        <v>48</v>
      </c>
      <c r="E519" s="4" t="s">
        <v>423</v>
      </c>
      <c r="F519" s="4" t="s">
        <v>4</v>
      </c>
      <c r="G519" s="38">
        <f>G520</f>
        <v>120</v>
      </c>
      <c r="H519" s="38">
        <f t="shared" ref="H519:I519" si="238">H520</f>
        <v>200</v>
      </c>
      <c r="I519" s="38">
        <f t="shared" si="238"/>
        <v>200</v>
      </c>
      <c r="J519" s="2"/>
    </row>
    <row r="520" spans="1:10" ht="47.25" outlineLevel="7" x14ac:dyDescent="0.25">
      <c r="A520" s="3" t="s">
        <v>27</v>
      </c>
      <c r="B520" s="4" t="s">
        <v>417</v>
      </c>
      <c r="C520" s="4" t="s">
        <v>6</v>
      </c>
      <c r="D520" s="4" t="s">
        <v>48</v>
      </c>
      <c r="E520" s="4" t="s">
        <v>423</v>
      </c>
      <c r="F520" s="4" t="s">
        <v>28</v>
      </c>
      <c r="G520" s="38">
        <f>200-50-30</f>
        <v>120</v>
      </c>
      <c r="H520" s="38">
        <v>200</v>
      </c>
      <c r="I520" s="38">
        <v>200</v>
      </c>
      <c r="J520" s="2"/>
    </row>
    <row r="521" spans="1:10" outlineLevel="6" x14ac:dyDescent="0.25">
      <c r="A521" s="3" t="s">
        <v>424</v>
      </c>
      <c r="B521" s="4" t="s">
        <v>417</v>
      </c>
      <c r="C521" s="4" t="s">
        <v>6</v>
      </c>
      <c r="D521" s="4" t="s">
        <v>48</v>
      </c>
      <c r="E521" s="4" t="s">
        <v>425</v>
      </c>
      <c r="F521" s="4" t="s">
        <v>4</v>
      </c>
      <c r="G521" s="38">
        <f>G522</f>
        <v>170</v>
      </c>
      <c r="H521" s="38">
        <f t="shared" ref="H521:I521" si="239">H522</f>
        <v>170</v>
      </c>
      <c r="I521" s="38">
        <f t="shared" si="239"/>
        <v>170</v>
      </c>
      <c r="J521" s="2"/>
    </row>
    <row r="522" spans="1:10" ht="47.25" outlineLevel="7" x14ac:dyDescent="0.25">
      <c r="A522" s="3" t="s">
        <v>27</v>
      </c>
      <c r="B522" s="4" t="s">
        <v>417</v>
      </c>
      <c r="C522" s="4" t="s">
        <v>6</v>
      </c>
      <c r="D522" s="4" t="s">
        <v>48</v>
      </c>
      <c r="E522" s="4" t="s">
        <v>425</v>
      </c>
      <c r="F522" s="4" t="s">
        <v>28</v>
      </c>
      <c r="G522" s="38">
        <v>170</v>
      </c>
      <c r="H522" s="38">
        <v>170</v>
      </c>
      <c r="I522" s="38">
        <v>170</v>
      </c>
      <c r="J522" s="2"/>
    </row>
    <row r="523" spans="1:10" ht="47.25" outlineLevel="6" x14ac:dyDescent="0.25">
      <c r="A523" s="3" t="s">
        <v>426</v>
      </c>
      <c r="B523" s="4" t="s">
        <v>417</v>
      </c>
      <c r="C523" s="4" t="s">
        <v>6</v>
      </c>
      <c r="D523" s="4" t="s">
        <v>48</v>
      </c>
      <c r="E523" s="4" t="s">
        <v>427</v>
      </c>
      <c r="F523" s="4" t="s">
        <v>4</v>
      </c>
      <c r="G523" s="38">
        <f>G524</f>
        <v>275</v>
      </c>
      <c r="H523" s="38">
        <f t="shared" ref="H523:I523" si="240">H524</f>
        <v>305</v>
      </c>
      <c r="I523" s="38">
        <f t="shared" si="240"/>
        <v>305</v>
      </c>
      <c r="J523" s="2"/>
    </row>
    <row r="524" spans="1:10" ht="47.25" outlineLevel="7" x14ac:dyDescent="0.25">
      <c r="A524" s="3" t="s">
        <v>27</v>
      </c>
      <c r="B524" s="4" t="s">
        <v>417</v>
      </c>
      <c r="C524" s="4" t="s">
        <v>6</v>
      </c>
      <c r="D524" s="4" t="s">
        <v>48</v>
      </c>
      <c r="E524" s="4" t="s">
        <v>427</v>
      </c>
      <c r="F524" s="4" t="s">
        <v>28</v>
      </c>
      <c r="G524" s="38">
        <f>305-30</f>
        <v>275</v>
      </c>
      <c r="H524" s="38">
        <v>305</v>
      </c>
      <c r="I524" s="38">
        <v>305</v>
      </c>
      <c r="J524" s="2"/>
    </row>
    <row r="525" spans="1:10" ht="31.5" outlineLevel="5" x14ac:dyDescent="0.25">
      <c r="A525" s="3" t="s">
        <v>428</v>
      </c>
      <c r="B525" s="4" t="s">
        <v>417</v>
      </c>
      <c r="C525" s="4" t="s">
        <v>6</v>
      </c>
      <c r="D525" s="4" t="s">
        <v>48</v>
      </c>
      <c r="E525" s="4" t="s">
        <v>429</v>
      </c>
      <c r="F525" s="4" t="s">
        <v>4</v>
      </c>
      <c r="G525" s="38">
        <f>G526+G528</f>
        <v>218</v>
      </c>
      <c r="H525" s="38">
        <f t="shared" ref="H525:I525" si="241">H526+H528</f>
        <v>368</v>
      </c>
      <c r="I525" s="38">
        <f t="shared" si="241"/>
        <v>368</v>
      </c>
      <c r="J525" s="2"/>
    </row>
    <row r="526" spans="1:10" ht="31.5" outlineLevel="6" x14ac:dyDescent="0.25">
      <c r="A526" s="3" t="s">
        <v>430</v>
      </c>
      <c r="B526" s="4" t="s">
        <v>417</v>
      </c>
      <c r="C526" s="4" t="s">
        <v>6</v>
      </c>
      <c r="D526" s="4" t="s">
        <v>48</v>
      </c>
      <c r="E526" s="4" t="s">
        <v>431</v>
      </c>
      <c r="F526" s="4" t="s">
        <v>4</v>
      </c>
      <c r="G526" s="38">
        <f>G527</f>
        <v>20</v>
      </c>
      <c r="H526" s="38">
        <f t="shared" ref="H526:I526" si="242">H527</f>
        <v>20</v>
      </c>
      <c r="I526" s="38">
        <f t="shared" si="242"/>
        <v>20</v>
      </c>
      <c r="J526" s="2"/>
    </row>
    <row r="527" spans="1:10" outlineLevel="7" x14ac:dyDescent="0.25">
      <c r="A527" s="3" t="s">
        <v>57</v>
      </c>
      <c r="B527" s="4" t="s">
        <v>417</v>
      </c>
      <c r="C527" s="4" t="s">
        <v>6</v>
      </c>
      <c r="D527" s="4" t="s">
        <v>48</v>
      </c>
      <c r="E527" s="4" t="s">
        <v>431</v>
      </c>
      <c r="F527" s="4" t="s">
        <v>58</v>
      </c>
      <c r="G527" s="38">
        <v>20</v>
      </c>
      <c r="H527" s="38">
        <v>20</v>
      </c>
      <c r="I527" s="38">
        <v>20</v>
      </c>
      <c r="J527" s="2"/>
    </row>
    <row r="528" spans="1:10" ht="110.25" outlineLevel="6" x14ac:dyDescent="0.25">
      <c r="A528" s="3" t="s">
        <v>432</v>
      </c>
      <c r="B528" s="4" t="s">
        <v>417</v>
      </c>
      <c r="C528" s="4" t="s">
        <v>6</v>
      </c>
      <c r="D528" s="4" t="s">
        <v>48</v>
      </c>
      <c r="E528" s="4" t="s">
        <v>433</v>
      </c>
      <c r="F528" s="4" t="s">
        <v>4</v>
      </c>
      <c r="G528" s="38">
        <f>G529</f>
        <v>198</v>
      </c>
      <c r="H528" s="38">
        <f t="shared" ref="H528:I528" si="243">H529</f>
        <v>348</v>
      </c>
      <c r="I528" s="38">
        <f t="shared" si="243"/>
        <v>348</v>
      </c>
      <c r="J528" s="2"/>
    </row>
    <row r="529" spans="1:10" ht="47.25" outlineLevel="7" x14ac:dyDescent="0.25">
      <c r="A529" s="3" t="s">
        <v>27</v>
      </c>
      <c r="B529" s="4" t="s">
        <v>417</v>
      </c>
      <c r="C529" s="4" t="s">
        <v>6</v>
      </c>
      <c r="D529" s="4" t="s">
        <v>48</v>
      </c>
      <c r="E529" s="4" t="s">
        <v>433</v>
      </c>
      <c r="F529" s="4" t="s">
        <v>28</v>
      </c>
      <c r="G529" s="38">
        <f>348-150</f>
        <v>198</v>
      </c>
      <c r="H529" s="38">
        <v>348</v>
      </c>
      <c r="I529" s="38">
        <v>348</v>
      </c>
      <c r="J529" s="2"/>
    </row>
    <row r="530" spans="1:10" ht="47.25" outlineLevel="5" x14ac:dyDescent="0.25">
      <c r="A530" s="3" t="s">
        <v>67</v>
      </c>
      <c r="B530" s="4" t="s">
        <v>417</v>
      </c>
      <c r="C530" s="4" t="s">
        <v>6</v>
      </c>
      <c r="D530" s="4" t="s">
        <v>48</v>
      </c>
      <c r="E530" s="4" t="s">
        <v>434</v>
      </c>
      <c r="F530" s="4" t="s">
        <v>4</v>
      </c>
      <c r="G530" s="38">
        <f>G531+G535</f>
        <v>16931</v>
      </c>
      <c r="H530" s="38">
        <f t="shared" ref="H530:I530" si="244">H531+H535</f>
        <v>16030.4</v>
      </c>
      <c r="I530" s="38">
        <f t="shared" si="244"/>
        <v>16030.4</v>
      </c>
      <c r="J530" s="2"/>
    </row>
    <row r="531" spans="1:10" ht="47.25" outlineLevel="6" x14ac:dyDescent="0.25">
      <c r="A531" s="3" t="s">
        <v>21</v>
      </c>
      <c r="B531" s="4" t="s">
        <v>417</v>
      </c>
      <c r="C531" s="4" t="s">
        <v>6</v>
      </c>
      <c r="D531" s="4" t="s">
        <v>48</v>
      </c>
      <c r="E531" s="4" t="s">
        <v>435</v>
      </c>
      <c r="F531" s="4" t="s">
        <v>4</v>
      </c>
      <c r="G531" s="38">
        <f>G532+G533+G534</f>
        <v>14731.605390000001</v>
      </c>
      <c r="H531" s="38">
        <f t="shared" ref="H531:I531" si="245">H532+H533+H534</f>
        <v>16030.4</v>
      </c>
      <c r="I531" s="38">
        <f t="shared" si="245"/>
        <v>16030.4</v>
      </c>
      <c r="J531" s="2"/>
    </row>
    <row r="532" spans="1:10" ht="110.25" outlineLevel="7" x14ac:dyDescent="0.25">
      <c r="A532" s="3" t="s">
        <v>17</v>
      </c>
      <c r="B532" s="4" t="s">
        <v>417</v>
      </c>
      <c r="C532" s="4" t="s">
        <v>6</v>
      </c>
      <c r="D532" s="4" t="s">
        <v>48</v>
      </c>
      <c r="E532" s="4" t="s">
        <v>435</v>
      </c>
      <c r="F532" s="4" t="s">
        <v>18</v>
      </c>
      <c r="G532" s="38">
        <f>14783.8-470.53472-205.9012-62.18217+243.78692+73.61816-314.69736-7.702-197-248.18224</f>
        <v>13595.00539</v>
      </c>
      <c r="H532" s="38">
        <v>14783.8</v>
      </c>
      <c r="I532" s="38">
        <v>14783.8</v>
      </c>
      <c r="J532" s="2"/>
    </row>
    <row r="533" spans="1:10" ht="47.25" outlineLevel="7" x14ac:dyDescent="0.25">
      <c r="A533" s="3" t="s">
        <v>27</v>
      </c>
      <c r="B533" s="4" t="s">
        <v>417</v>
      </c>
      <c r="C533" s="4" t="s">
        <v>6</v>
      </c>
      <c r="D533" s="4" t="s">
        <v>48</v>
      </c>
      <c r="E533" s="4" t="s">
        <v>435</v>
      </c>
      <c r="F533" s="4" t="s">
        <v>28</v>
      </c>
      <c r="G533" s="38">
        <f>1246.2-110</f>
        <v>1136.2</v>
      </c>
      <c r="H533" s="38">
        <v>1246.2</v>
      </c>
      <c r="I533" s="38">
        <v>1246.2</v>
      </c>
      <c r="J533" s="2"/>
    </row>
    <row r="534" spans="1:10" outlineLevel="7" x14ac:dyDescent="0.25">
      <c r="A534" s="3" t="s">
        <v>57</v>
      </c>
      <c r="B534" s="4" t="s">
        <v>417</v>
      </c>
      <c r="C534" s="4" t="s">
        <v>6</v>
      </c>
      <c r="D534" s="4" t="s">
        <v>48</v>
      </c>
      <c r="E534" s="4" t="s">
        <v>435</v>
      </c>
      <c r="F534" s="4" t="s">
        <v>58</v>
      </c>
      <c r="G534" s="38">
        <f>0.4</f>
        <v>0.4</v>
      </c>
      <c r="H534" s="38">
        <v>0.4</v>
      </c>
      <c r="I534" s="38">
        <v>0.4</v>
      </c>
      <c r="J534" s="2"/>
    </row>
    <row r="535" spans="1:10" outlineLevel="7" x14ac:dyDescent="0.25">
      <c r="A535" s="3" t="s">
        <v>683</v>
      </c>
      <c r="B535" s="4" t="s">
        <v>417</v>
      </c>
      <c r="C535" s="4" t="s">
        <v>6</v>
      </c>
      <c r="D535" s="4" t="s">
        <v>48</v>
      </c>
      <c r="E535" s="22" t="s">
        <v>684</v>
      </c>
      <c r="F535" s="4" t="s">
        <v>4</v>
      </c>
      <c r="G535" s="38">
        <f>G536+G537</f>
        <v>2199.3946099999998</v>
      </c>
      <c r="H535" s="38">
        <f t="shared" ref="H535:I535" si="246">H536+H537</f>
        <v>0</v>
      </c>
      <c r="I535" s="38">
        <f t="shared" si="246"/>
        <v>0</v>
      </c>
      <c r="J535" s="2"/>
    </row>
    <row r="536" spans="1:10" ht="47.25" outlineLevel="7" x14ac:dyDescent="0.25">
      <c r="A536" s="3" t="s">
        <v>27</v>
      </c>
      <c r="B536" s="4" t="s">
        <v>417</v>
      </c>
      <c r="C536" s="4" t="s">
        <v>6</v>
      </c>
      <c r="D536" s="4" t="s">
        <v>48</v>
      </c>
      <c r="E536" s="22" t="s">
        <v>684</v>
      </c>
      <c r="F536" s="4" t="s">
        <v>28</v>
      </c>
      <c r="G536" s="38">
        <f>572.102+350.57737+245.86071+58.36149+300+200+232.99026</f>
        <v>1959.89183</v>
      </c>
      <c r="H536" s="38">
        <v>0</v>
      </c>
      <c r="I536" s="38">
        <v>0</v>
      </c>
      <c r="J536" s="2"/>
    </row>
    <row r="537" spans="1:10" outlineLevel="7" x14ac:dyDescent="0.25">
      <c r="A537" s="3" t="s">
        <v>57</v>
      </c>
      <c r="B537" s="4" t="s">
        <v>417</v>
      </c>
      <c r="C537" s="4" t="s">
        <v>6</v>
      </c>
      <c r="D537" s="4" t="s">
        <v>48</v>
      </c>
      <c r="E537" s="22" t="s">
        <v>684</v>
      </c>
      <c r="F537" s="4" t="s">
        <v>58</v>
      </c>
      <c r="G537" s="38">
        <f>98.43272+27.506+18.97272+14.69736+7.702+57+15.19198</f>
        <v>239.50278</v>
      </c>
      <c r="H537" s="38">
        <v>0</v>
      </c>
      <c r="I537" s="38">
        <v>0</v>
      </c>
      <c r="J537" s="2"/>
    </row>
    <row r="538" spans="1:10" s="10" customFormat="1" outlineLevel="1" x14ac:dyDescent="0.25">
      <c r="A538" s="13" t="s">
        <v>91</v>
      </c>
      <c r="B538" s="14" t="s">
        <v>417</v>
      </c>
      <c r="C538" s="14" t="s">
        <v>20</v>
      </c>
      <c r="D538" s="14" t="s">
        <v>2</v>
      </c>
      <c r="E538" s="14" t="s">
        <v>3</v>
      </c>
      <c r="F538" s="14" t="s">
        <v>4</v>
      </c>
      <c r="G538" s="36">
        <f>G539</f>
        <v>1366.9</v>
      </c>
      <c r="H538" s="36">
        <f t="shared" ref="H538:I538" si="247">H539</f>
        <v>1366.9</v>
      </c>
      <c r="I538" s="36">
        <f t="shared" si="247"/>
        <v>1366.9</v>
      </c>
      <c r="J538" s="9"/>
    </row>
    <row r="539" spans="1:10" s="12" customFormat="1" ht="31.5" outlineLevel="2" x14ac:dyDescent="0.25">
      <c r="A539" s="15" t="s">
        <v>92</v>
      </c>
      <c r="B539" s="16" t="s">
        <v>417</v>
      </c>
      <c r="C539" s="16" t="s">
        <v>20</v>
      </c>
      <c r="D539" s="16" t="s">
        <v>93</v>
      </c>
      <c r="E539" s="16" t="s">
        <v>3</v>
      </c>
      <c r="F539" s="16" t="s">
        <v>4</v>
      </c>
      <c r="G539" s="37">
        <f>G540</f>
        <v>1366.9</v>
      </c>
      <c r="H539" s="37">
        <f t="shared" ref="H539:I542" si="248">H540</f>
        <v>1366.9</v>
      </c>
      <c r="I539" s="37">
        <f t="shared" si="248"/>
        <v>1366.9</v>
      </c>
      <c r="J539" s="11"/>
    </row>
    <row r="540" spans="1:10" ht="63" outlineLevel="3" x14ac:dyDescent="0.25">
      <c r="A540" s="3" t="s">
        <v>436</v>
      </c>
      <c r="B540" s="4" t="s">
        <v>417</v>
      </c>
      <c r="C540" s="4" t="s">
        <v>20</v>
      </c>
      <c r="D540" s="4" t="s">
        <v>93</v>
      </c>
      <c r="E540" s="4" t="s">
        <v>437</v>
      </c>
      <c r="F540" s="4" t="s">
        <v>4</v>
      </c>
      <c r="G540" s="38">
        <f>G541</f>
        <v>1366.9</v>
      </c>
      <c r="H540" s="38">
        <f t="shared" si="248"/>
        <v>1366.9</v>
      </c>
      <c r="I540" s="38">
        <f t="shared" si="248"/>
        <v>1366.9</v>
      </c>
      <c r="J540" s="2"/>
    </row>
    <row r="541" spans="1:10" ht="47.25" outlineLevel="5" x14ac:dyDescent="0.25">
      <c r="A541" s="3" t="s">
        <v>438</v>
      </c>
      <c r="B541" s="4" t="s">
        <v>417</v>
      </c>
      <c r="C541" s="4" t="s">
        <v>20</v>
      </c>
      <c r="D541" s="4" t="s">
        <v>93</v>
      </c>
      <c r="E541" s="4" t="s">
        <v>439</v>
      </c>
      <c r="F541" s="4" t="s">
        <v>4</v>
      </c>
      <c r="G541" s="38">
        <f>G542</f>
        <v>1366.9</v>
      </c>
      <c r="H541" s="38">
        <f t="shared" si="248"/>
        <v>1366.9</v>
      </c>
      <c r="I541" s="38">
        <f t="shared" si="248"/>
        <v>1366.9</v>
      </c>
      <c r="J541" s="2"/>
    </row>
    <row r="542" spans="1:10" ht="63" outlineLevel="6" x14ac:dyDescent="0.25">
      <c r="A542" s="3" t="s">
        <v>440</v>
      </c>
      <c r="B542" s="4" t="s">
        <v>417</v>
      </c>
      <c r="C542" s="4" t="s">
        <v>20</v>
      </c>
      <c r="D542" s="4" t="s">
        <v>93</v>
      </c>
      <c r="E542" s="4" t="s">
        <v>441</v>
      </c>
      <c r="F542" s="4" t="s">
        <v>4</v>
      </c>
      <c r="G542" s="38">
        <f>G543</f>
        <v>1366.9</v>
      </c>
      <c r="H542" s="38">
        <f t="shared" si="248"/>
        <v>1366.9</v>
      </c>
      <c r="I542" s="38">
        <f t="shared" si="248"/>
        <v>1366.9</v>
      </c>
      <c r="J542" s="2"/>
    </row>
    <row r="543" spans="1:10" ht="63" outlineLevel="7" x14ac:dyDescent="0.25">
      <c r="A543" s="3" t="s">
        <v>97</v>
      </c>
      <c r="B543" s="4" t="s">
        <v>417</v>
      </c>
      <c r="C543" s="4" t="s">
        <v>20</v>
      </c>
      <c r="D543" s="4" t="s">
        <v>93</v>
      </c>
      <c r="E543" s="4" t="s">
        <v>441</v>
      </c>
      <c r="F543" s="4" t="s">
        <v>98</v>
      </c>
      <c r="G543" s="38">
        <v>1366.9</v>
      </c>
      <c r="H543" s="38">
        <v>1366.9</v>
      </c>
      <c r="I543" s="38">
        <v>1366.9</v>
      </c>
      <c r="J543" s="2"/>
    </row>
    <row r="544" spans="1:10" s="10" customFormat="1" ht="31.5" x14ac:dyDescent="0.25">
      <c r="A544" s="13" t="s">
        <v>442</v>
      </c>
      <c r="B544" s="14" t="s">
        <v>443</v>
      </c>
      <c r="C544" s="14" t="s">
        <v>2</v>
      </c>
      <c r="D544" s="14" t="s">
        <v>2</v>
      </c>
      <c r="E544" s="14" t="s">
        <v>3</v>
      </c>
      <c r="F544" s="14" t="s">
        <v>4</v>
      </c>
      <c r="G544" s="36">
        <f>G545+G551</f>
        <v>393144.04000000004</v>
      </c>
      <c r="H544" s="36">
        <f t="shared" ref="H544:I544" si="249">H545+H551</f>
        <v>210344.8</v>
      </c>
      <c r="I544" s="36">
        <f t="shared" si="249"/>
        <v>132013.70000000001</v>
      </c>
      <c r="J544" s="9"/>
    </row>
    <row r="545" spans="1:10" s="10" customFormat="1" outlineLevel="1" x14ac:dyDescent="0.25">
      <c r="A545" s="13" t="s">
        <v>99</v>
      </c>
      <c r="B545" s="14" t="s">
        <v>443</v>
      </c>
      <c r="C545" s="14" t="s">
        <v>100</v>
      </c>
      <c r="D545" s="14" t="s">
        <v>2</v>
      </c>
      <c r="E545" s="14" t="s">
        <v>3</v>
      </c>
      <c r="F545" s="14" t="s">
        <v>4</v>
      </c>
      <c r="G545" s="36">
        <f>G546</f>
        <v>6</v>
      </c>
      <c r="H545" s="36">
        <f t="shared" ref="H545:I549" si="250">H546</f>
        <v>6</v>
      </c>
      <c r="I545" s="36">
        <f t="shared" si="250"/>
        <v>6</v>
      </c>
      <c r="J545" s="9"/>
    </row>
    <row r="546" spans="1:10" s="12" customFormat="1" outlineLevel="2" x14ac:dyDescent="0.25">
      <c r="A546" s="15" t="s">
        <v>104</v>
      </c>
      <c r="B546" s="16" t="s">
        <v>443</v>
      </c>
      <c r="C546" s="16" t="s">
        <v>100</v>
      </c>
      <c r="D546" s="16" t="s">
        <v>84</v>
      </c>
      <c r="E546" s="16" t="s">
        <v>3</v>
      </c>
      <c r="F546" s="16" t="s">
        <v>4</v>
      </c>
      <c r="G546" s="37">
        <f>G547</f>
        <v>6</v>
      </c>
      <c r="H546" s="37">
        <f t="shared" si="250"/>
        <v>6</v>
      </c>
      <c r="I546" s="37">
        <f t="shared" si="250"/>
        <v>6</v>
      </c>
      <c r="J546" s="11"/>
    </row>
    <row r="547" spans="1:10" ht="47.25" outlineLevel="3" x14ac:dyDescent="0.25">
      <c r="A547" s="3" t="s">
        <v>444</v>
      </c>
      <c r="B547" s="4" t="s">
        <v>443</v>
      </c>
      <c r="C547" s="4" t="s">
        <v>100</v>
      </c>
      <c r="D547" s="4" t="s">
        <v>84</v>
      </c>
      <c r="E547" s="4" t="s">
        <v>445</v>
      </c>
      <c r="F547" s="4" t="s">
        <v>4</v>
      </c>
      <c r="G547" s="38">
        <f>G548</f>
        <v>6</v>
      </c>
      <c r="H547" s="38">
        <f t="shared" si="250"/>
        <v>6</v>
      </c>
      <c r="I547" s="38">
        <f t="shared" si="250"/>
        <v>6</v>
      </c>
      <c r="J547" s="2"/>
    </row>
    <row r="548" spans="1:10" ht="47.25" outlineLevel="5" x14ac:dyDescent="0.25">
      <c r="A548" s="3" t="s">
        <v>67</v>
      </c>
      <c r="B548" s="4" t="s">
        <v>443</v>
      </c>
      <c r="C548" s="4" t="s">
        <v>100</v>
      </c>
      <c r="D548" s="4" t="s">
        <v>84</v>
      </c>
      <c r="E548" s="4" t="s">
        <v>446</v>
      </c>
      <c r="F548" s="4" t="s">
        <v>4</v>
      </c>
      <c r="G548" s="38">
        <f>G549</f>
        <v>6</v>
      </c>
      <c r="H548" s="38">
        <f t="shared" si="250"/>
        <v>6</v>
      </c>
      <c r="I548" s="38">
        <f t="shared" si="250"/>
        <v>6</v>
      </c>
      <c r="J548" s="2"/>
    </row>
    <row r="549" spans="1:10" ht="47.25" outlineLevel="6" x14ac:dyDescent="0.25">
      <c r="A549" s="3" t="s">
        <v>447</v>
      </c>
      <c r="B549" s="4" t="s">
        <v>443</v>
      </c>
      <c r="C549" s="4" t="s">
        <v>100</v>
      </c>
      <c r="D549" s="4" t="s">
        <v>84</v>
      </c>
      <c r="E549" s="4" t="s">
        <v>448</v>
      </c>
      <c r="F549" s="4" t="s">
        <v>4</v>
      </c>
      <c r="G549" s="38">
        <f>G550</f>
        <v>6</v>
      </c>
      <c r="H549" s="38">
        <f t="shared" si="250"/>
        <v>6</v>
      </c>
      <c r="I549" s="38">
        <f t="shared" si="250"/>
        <v>6</v>
      </c>
      <c r="J549" s="2"/>
    </row>
    <row r="550" spans="1:10" ht="31.5" outlineLevel="7" x14ac:dyDescent="0.25">
      <c r="A550" s="3" t="s">
        <v>41</v>
      </c>
      <c r="B550" s="4" t="s">
        <v>443</v>
      </c>
      <c r="C550" s="4" t="s">
        <v>100</v>
      </c>
      <c r="D550" s="4" t="s">
        <v>84</v>
      </c>
      <c r="E550" s="4" t="s">
        <v>448</v>
      </c>
      <c r="F550" s="4" t="s">
        <v>42</v>
      </c>
      <c r="G550" s="38">
        <v>6</v>
      </c>
      <c r="H550" s="38">
        <v>6</v>
      </c>
      <c r="I550" s="38">
        <v>6</v>
      </c>
      <c r="J550" s="2"/>
    </row>
    <row r="551" spans="1:10" s="10" customFormat="1" outlineLevel="1" x14ac:dyDescent="0.25">
      <c r="A551" s="13" t="s">
        <v>449</v>
      </c>
      <c r="B551" s="14" t="s">
        <v>443</v>
      </c>
      <c r="C551" s="14" t="s">
        <v>450</v>
      </c>
      <c r="D551" s="14" t="s">
        <v>2</v>
      </c>
      <c r="E551" s="14" t="s">
        <v>3</v>
      </c>
      <c r="F551" s="14" t="s">
        <v>4</v>
      </c>
      <c r="G551" s="36">
        <f>G552+G581+G593+G616</f>
        <v>393138.04000000004</v>
      </c>
      <c r="H551" s="36">
        <f>H552+H581+H593+H616</f>
        <v>210338.8</v>
      </c>
      <c r="I551" s="36">
        <f>I552+I581+I593+I616</f>
        <v>132007.70000000001</v>
      </c>
      <c r="J551" s="9"/>
    </row>
    <row r="552" spans="1:10" s="12" customFormat="1" outlineLevel="2" x14ac:dyDescent="0.25">
      <c r="A552" s="15" t="s">
        <v>451</v>
      </c>
      <c r="B552" s="16" t="s">
        <v>443</v>
      </c>
      <c r="C552" s="16" t="s">
        <v>450</v>
      </c>
      <c r="D552" s="16" t="s">
        <v>6</v>
      </c>
      <c r="E552" s="16" t="s">
        <v>3</v>
      </c>
      <c r="F552" s="16" t="s">
        <v>4</v>
      </c>
      <c r="G552" s="37">
        <f>G553</f>
        <v>185687.93600000002</v>
      </c>
      <c r="H552" s="37">
        <f t="shared" ref="H552:I552" si="251">H553</f>
        <v>111463.8</v>
      </c>
      <c r="I552" s="37">
        <f t="shared" si="251"/>
        <v>123132.7</v>
      </c>
      <c r="J552" s="11"/>
    </row>
    <row r="553" spans="1:10" ht="47.25" outlineLevel="3" x14ac:dyDescent="0.25">
      <c r="A553" s="3" t="s">
        <v>444</v>
      </c>
      <c r="B553" s="4" t="s">
        <v>443</v>
      </c>
      <c r="C553" s="4" t="s">
        <v>450</v>
      </c>
      <c r="D553" s="4" t="s">
        <v>6</v>
      </c>
      <c r="E553" s="4" t="s">
        <v>445</v>
      </c>
      <c r="F553" s="4" t="s">
        <v>4</v>
      </c>
      <c r="G553" s="38">
        <f>G554+G561+G568+G575+G578</f>
        <v>185687.93600000002</v>
      </c>
      <c r="H553" s="38">
        <f t="shared" ref="H553:I553" si="252">H554+H561+H568+H575+H578</f>
        <v>111463.8</v>
      </c>
      <c r="I553" s="38">
        <f t="shared" si="252"/>
        <v>123132.7</v>
      </c>
      <c r="J553" s="2"/>
    </row>
    <row r="554" spans="1:10" ht="47.25" outlineLevel="5" x14ac:dyDescent="0.25">
      <c r="A554" s="3" t="s">
        <v>452</v>
      </c>
      <c r="B554" s="4" t="s">
        <v>443</v>
      </c>
      <c r="C554" s="4" t="s">
        <v>450</v>
      </c>
      <c r="D554" s="4" t="s">
        <v>6</v>
      </c>
      <c r="E554" s="4" t="s">
        <v>453</v>
      </c>
      <c r="F554" s="4" t="s">
        <v>4</v>
      </c>
      <c r="G554" s="38">
        <f>G555+G557+G559</f>
        <v>108550.849</v>
      </c>
      <c r="H554" s="38">
        <f t="shared" ref="H554:I554" si="253">H555+H557+H559</f>
        <v>104653.8</v>
      </c>
      <c r="I554" s="38">
        <f t="shared" si="253"/>
        <v>104622.7</v>
      </c>
      <c r="J554" s="2"/>
    </row>
    <row r="555" spans="1:10" ht="78.75" outlineLevel="6" x14ac:dyDescent="0.25">
      <c r="A555" s="3" t="s">
        <v>454</v>
      </c>
      <c r="B555" s="4" t="s">
        <v>443</v>
      </c>
      <c r="C555" s="4" t="s">
        <v>450</v>
      </c>
      <c r="D555" s="4" t="s">
        <v>6</v>
      </c>
      <c r="E555" s="4" t="s">
        <v>455</v>
      </c>
      <c r="F555" s="4" t="s">
        <v>4</v>
      </c>
      <c r="G555" s="38">
        <f>G556</f>
        <v>25000</v>
      </c>
      <c r="H555" s="38">
        <f t="shared" ref="H555:I555" si="254">H556</f>
        <v>0</v>
      </c>
      <c r="I555" s="38">
        <f t="shared" si="254"/>
        <v>0</v>
      </c>
      <c r="J555" s="2"/>
    </row>
    <row r="556" spans="1:10" ht="63" outlineLevel="7" x14ac:dyDescent="0.25">
      <c r="A556" s="3" t="s">
        <v>97</v>
      </c>
      <c r="B556" s="4" t="s">
        <v>443</v>
      </c>
      <c r="C556" s="4" t="s">
        <v>450</v>
      </c>
      <c r="D556" s="4" t="s">
        <v>6</v>
      </c>
      <c r="E556" s="4" t="s">
        <v>455</v>
      </c>
      <c r="F556" s="4" t="s">
        <v>98</v>
      </c>
      <c r="G556" s="38">
        <v>25000</v>
      </c>
      <c r="H556" s="38">
        <v>0</v>
      </c>
      <c r="I556" s="38">
        <v>0</v>
      </c>
      <c r="J556" s="2"/>
    </row>
    <row r="557" spans="1:10" ht="78.75" outlineLevel="6" x14ac:dyDescent="0.25">
      <c r="A557" s="3" t="s">
        <v>456</v>
      </c>
      <c r="B557" s="4" t="s">
        <v>443</v>
      </c>
      <c r="C557" s="4" t="s">
        <v>450</v>
      </c>
      <c r="D557" s="4" t="s">
        <v>6</v>
      </c>
      <c r="E557" s="4" t="s">
        <v>457</v>
      </c>
      <c r="F557" s="4" t="s">
        <v>4</v>
      </c>
      <c r="G557" s="38">
        <f>G558</f>
        <v>3735.64</v>
      </c>
      <c r="H557" s="38">
        <f t="shared" ref="H557:I557" si="255">H558</f>
        <v>0</v>
      </c>
      <c r="I557" s="38">
        <f t="shared" si="255"/>
        <v>0</v>
      </c>
      <c r="J557" s="2"/>
    </row>
    <row r="558" spans="1:10" ht="63" outlineLevel="7" x14ac:dyDescent="0.25">
      <c r="A558" s="3" t="s">
        <v>97</v>
      </c>
      <c r="B558" s="4" t="s">
        <v>443</v>
      </c>
      <c r="C558" s="4" t="s">
        <v>450</v>
      </c>
      <c r="D558" s="4" t="s">
        <v>6</v>
      </c>
      <c r="E558" s="4" t="s">
        <v>457</v>
      </c>
      <c r="F558" s="4" t="s">
        <v>98</v>
      </c>
      <c r="G558" s="38">
        <v>3735.64</v>
      </c>
      <c r="H558" s="38">
        <v>0</v>
      </c>
      <c r="I558" s="38">
        <v>0</v>
      </c>
      <c r="J558" s="2"/>
    </row>
    <row r="559" spans="1:10" ht="47.25" outlineLevel="6" x14ac:dyDescent="0.25">
      <c r="A559" s="3" t="s">
        <v>458</v>
      </c>
      <c r="B559" s="4" t="s">
        <v>443</v>
      </c>
      <c r="C559" s="4" t="s">
        <v>450</v>
      </c>
      <c r="D559" s="4" t="s">
        <v>6</v>
      </c>
      <c r="E559" s="4" t="s">
        <v>459</v>
      </c>
      <c r="F559" s="4" t="s">
        <v>4</v>
      </c>
      <c r="G559" s="38">
        <f>G560</f>
        <v>79815.209000000003</v>
      </c>
      <c r="H559" s="38">
        <f t="shared" ref="H559:I559" si="256">H560</f>
        <v>104653.8</v>
      </c>
      <c r="I559" s="38">
        <f t="shared" si="256"/>
        <v>104622.7</v>
      </c>
      <c r="J559" s="2"/>
    </row>
    <row r="560" spans="1:10" ht="63" outlineLevel="7" x14ac:dyDescent="0.25">
      <c r="A560" s="3" t="s">
        <v>97</v>
      </c>
      <c r="B560" s="4" t="s">
        <v>443</v>
      </c>
      <c r="C560" s="4" t="s">
        <v>450</v>
      </c>
      <c r="D560" s="4" t="s">
        <v>6</v>
      </c>
      <c r="E560" s="4" t="s">
        <v>459</v>
      </c>
      <c r="F560" s="4" t="s">
        <v>98</v>
      </c>
      <c r="G560" s="38">
        <f>59652.21+162.999+20000</f>
        <v>79815.209000000003</v>
      </c>
      <c r="H560" s="38">
        <v>104653.8</v>
      </c>
      <c r="I560" s="38">
        <v>104622.7</v>
      </c>
      <c r="J560" s="2"/>
    </row>
    <row r="561" spans="1:10" ht="110.25" outlineLevel="5" x14ac:dyDescent="0.25">
      <c r="A561" s="3" t="s">
        <v>460</v>
      </c>
      <c r="B561" s="4" t="s">
        <v>443</v>
      </c>
      <c r="C561" s="4" t="s">
        <v>450</v>
      </c>
      <c r="D561" s="4" t="s">
        <v>6</v>
      </c>
      <c r="E561" s="4" t="s">
        <v>461</v>
      </c>
      <c r="F561" s="4" t="s">
        <v>4</v>
      </c>
      <c r="G561" s="38">
        <f>G562+G564+G566</f>
        <v>471.90300000000002</v>
      </c>
      <c r="H561" s="38">
        <f t="shared" ref="H561:I561" si="257">H562+H564+H566</f>
        <v>560</v>
      </c>
      <c r="I561" s="38">
        <f t="shared" si="257"/>
        <v>560</v>
      </c>
      <c r="J561" s="2"/>
    </row>
    <row r="562" spans="1:10" ht="47.25" outlineLevel="6" x14ac:dyDescent="0.25">
      <c r="A562" s="3" t="s">
        <v>396</v>
      </c>
      <c r="B562" s="4" t="s">
        <v>443</v>
      </c>
      <c r="C562" s="4" t="s">
        <v>450</v>
      </c>
      <c r="D562" s="4" t="s">
        <v>6</v>
      </c>
      <c r="E562" s="4" t="s">
        <v>462</v>
      </c>
      <c r="F562" s="4" t="s">
        <v>4</v>
      </c>
      <c r="G562" s="38">
        <f>G563</f>
        <v>20</v>
      </c>
      <c r="H562" s="38">
        <f t="shared" ref="H562:I562" si="258">H563</f>
        <v>20</v>
      </c>
      <c r="I562" s="38">
        <f t="shared" si="258"/>
        <v>20</v>
      </c>
      <c r="J562" s="2"/>
    </row>
    <row r="563" spans="1:10" ht="63" outlineLevel="7" x14ac:dyDescent="0.25">
      <c r="A563" s="3" t="s">
        <v>97</v>
      </c>
      <c r="B563" s="4" t="s">
        <v>443</v>
      </c>
      <c r="C563" s="4" t="s">
        <v>450</v>
      </c>
      <c r="D563" s="4" t="s">
        <v>6</v>
      </c>
      <c r="E563" s="4" t="s">
        <v>462</v>
      </c>
      <c r="F563" s="4" t="s">
        <v>98</v>
      </c>
      <c r="G563" s="38">
        <v>20</v>
      </c>
      <c r="H563" s="38">
        <v>20</v>
      </c>
      <c r="I563" s="38">
        <v>20</v>
      </c>
      <c r="J563" s="2"/>
    </row>
    <row r="564" spans="1:10" ht="47.25" outlineLevel="6" x14ac:dyDescent="0.25">
      <c r="A564" s="3" t="s">
        <v>463</v>
      </c>
      <c r="B564" s="4" t="s">
        <v>443</v>
      </c>
      <c r="C564" s="4" t="s">
        <v>450</v>
      </c>
      <c r="D564" s="4" t="s">
        <v>6</v>
      </c>
      <c r="E564" s="4" t="s">
        <v>464</v>
      </c>
      <c r="F564" s="4" t="s">
        <v>4</v>
      </c>
      <c r="G564" s="38">
        <f>G565</f>
        <v>40</v>
      </c>
      <c r="H564" s="38">
        <f t="shared" ref="H564:I564" si="259">H565</f>
        <v>40</v>
      </c>
      <c r="I564" s="38">
        <f t="shared" si="259"/>
        <v>40</v>
      </c>
      <c r="J564" s="2"/>
    </row>
    <row r="565" spans="1:10" ht="63" outlineLevel="7" x14ac:dyDescent="0.25">
      <c r="A565" s="3" t="s">
        <v>97</v>
      </c>
      <c r="B565" s="4" t="s">
        <v>443</v>
      </c>
      <c r="C565" s="4" t="s">
        <v>450</v>
      </c>
      <c r="D565" s="4" t="s">
        <v>6</v>
      </c>
      <c r="E565" s="4" t="s">
        <v>464</v>
      </c>
      <c r="F565" s="4" t="s">
        <v>98</v>
      </c>
      <c r="G565" s="38">
        <v>40</v>
      </c>
      <c r="H565" s="38">
        <v>40</v>
      </c>
      <c r="I565" s="38">
        <v>40</v>
      </c>
      <c r="J565" s="2"/>
    </row>
    <row r="566" spans="1:10" ht="47.25" outlineLevel="6" x14ac:dyDescent="0.25">
      <c r="A566" s="3" t="s">
        <v>465</v>
      </c>
      <c r="B566" s="4" t="s">
        <v>443</v>
      </c>
      <c r="C566" s="4" t="s">
        <v>450</v>
      </c>
      <c r="D566" s="4" t="s">
        <v>6</v>
      </c>
      <c r="E566" s="4" t="s">
        <v>466</v>
      </c>
      <c r="F566" s="4" t="s">
        <v>4</v>
      </c>
      <c r="G566" s="38">
        <f>G567</f>
        <v>411.90300000000002</v>
      </c>
      <c r="H566" s="38">
        <f t="shared" ref="H566:I566" si="260">H567</f>
        <v>500</v>
      </c>
      <c r="I566" s="38">
        <f t="shared" si="260"/>
        <v>500</v>
      </c>
      <c r="J566" s="2"/>
    </row>
    <row r="567" spans="1:10" ht="63" outlineLevel="7" x14ac:dyDescent="0.25">
      <c r="A567" s="3" t="s">
        <v>97</v>
      </c>
      <c r="B567" s="4" t="s">
        <v>443</v>
      </c>
      <c r="C567" s="4" t="s">
        <v>450</v>
      </c>
      <c r="D567" s="4" t="s">
        <v>6</v>
      </c>
      <c r="E567" s="4" t="s">
        <v>466</v>
      </c>
      <c r="F567" s="4" t="s">
        <v>98</v>
      </c>
      <c r="G567" s="38">
        <f>500-88.097</f>
        <v>411.90300000000002</v>
      </c>
      <c r="H567" s="38">
        <v>500</v>
      </c>
      <c r="I567" s="38">
        <v>500</v>
      </c>
      <c r="J567" s="2"/>
    </row>
    <row r="568" spans="1:10" ht="47.25" outlineLevel="5" x14ac:dyDescent="0.25">
      <c r="A568" s="3" t="s">
        <v>467</v>
      </c>
      <c r="B568" s="4" t="s">
        <v>443</v>
      </c>
      <c r="C568" s="4" t="s">
        <v>450</v>
      </c>
      <c r="D568" s="4" t="s">
        <v>6</v>
      </c>
      <c r="E568" s="4" t="s">
        <v>468</v>
      </c>
      <c r="F568" s="4" t="s">
        <v>4</v>
      </c>
      <c r="G568" s="38">
        <f>G569+G571+G573</f>
        <v>2919.5</v>
      </c>
      <c r="H568" s="38">
        <f t="shared" ref="H568:I569" si="261">H569</f>
        <v>950</v>
      </c>
      <c r="I568" s="38">
        <f t="shared" si="261"/>
        <v>950</v>
      </c>
      <c r="J568" s="2"/>
    </row>
    <row r="569" spans="1:10" ht="47.25" outlineLevel="6" x14ac:dyDescent="0.25">
      <c r="A569" s="3" t="s">
        <v>469</v>
      </c>
      <c r="B569" s="4" t="s">
        <v>443</v>
      </c>
      <c r="C569" s="4" t="s">
        <v>450</v>
      </c>
      <c r="D569" s="4" t="s">
        <v>6</v>
      </c>
      <c r="E569" s="4" t="s">
        <v>470</v>
      </c>
      <c r="F569" s="4" t="s">
        <v>4</v>
      </c>
      <c r="G569" s="38">
        <f>G570</f>
        <v>445.92200000000003</v>
      </c>
      <c r="H569" s="38">
        <f t="shared" si="261"/>
        <v>950</v>
      </c>
      <c r="I569" s="38">
        <f t="shared" si="261"/>
        <v>950</v>
      </c>
      <c r="J569" s="2"/>
    </row>
    <row r="570" spans="1:10" ht="52.5" customHeight="1" outlineLevel="7" x14ac:dyDescent="0.25">
      <c r="A570" s="3" t="s">
        <v>97</v>
      </c>
      <c r="B570" s="4" t="s">
        <v>443</v>
      </c>
      <c r="C570" s="4" t="s">
        <v>450</v>
      </c>
      <c r="D570" s="4" t="s">
        <v>6</v>
      </c>
      <c r="E570" s="4" t="s">
        <v>470</v>
      </c>
      <c r="F570" s="4" t="s">
        <v>98</v>
      </c>
      <c r="G570" s="38">
        <v>445.92200000000003</v>
      </c>
      <c r="H570" s="38">
        <v>950</v>
      </c>
      <c r="I570" s="38">
        <v>950</v>
      </c>
      <c r="J570" s="2"/>
    </row>
    <row r="571" spans="1:10" ht="52.5" customHeight="1" outlineLevel="7" x14ac:dyDescent="0.25">
      <c r="A571" s="3" t="s">
        <v>692</v>
      </c>
      <c r="B571" s="4" t="s">
        <v>443</v>
      </c>
      <c r="C571" s="4" t="s">
        <v>450</v>
      </c>
      <c r="D571" s="4" t="s">
        <v>6</v>
      </c>
      <c r="E571" s="22" t="s">
        <v>694</v>
      </c>
      <c r="F571" s="4" t="s">
        <v>4</v>
      </c>
      <c r="G571" s="38">
        <f>G572</f>
        <v>2473.578</v>
      </c>
      <c r="H571" s="38">
        <f t="shared" ref="H571:I571" si="262">H572</f>
        <v>0</v>
      </c>
      <c r="I571" s="38">
        <f t="shared" si="262"/>
        <v>0</v>
      </c>
      <c r="J571" s="2"/>
    </row>
    <row r="572" spans="1:10" ht="52.5" customHeight="1" outlineLevel="7" x14ac:dyDescent="0.25">
      <c r="A572" s="3" t="s">
        <v>693</v>
      </c>
      <c r="B572" s="4" t="s">
        <v>443</v>
      </c>
      <c r="C572" s="4" t="s">
        <v>450</v>
      </c>
      <c r="D572" s="4" t="s">
        <v>6</v>
      </c>
      <c r="E572" s="22" t="s">
        <v>694</v>
      </c>
      <c r="F572" s="4">
        <v>400</v>
      </c>
      <c r="G572" s="38">
        <f>2919.5-445.922</f>
        <v>2473.578</v>
      </c>
      <c r="H572" s="38">
        <v>0</v>
      </c>
      <c r="I572" s="38">
        <v>0</v>
      </c>
      <c r="J572" s="2"/>
    </row>
    <row r="573" spans="1:10" ht="32.25" hidden="1" customHeight="1" outlineLevel="7" x14ac:dyDescent="0.25">
      <c r="A573" s="3" t="s">
        <v>702</v>
      </c>
      <c r="B573" s="4" t="s">
        <v>443</v>
      </c>
      <c r="C573" s="4" t="s">
        <v>450</v>
      </c>
      <c r="D573" s="4" t="s">
        <v>6</v>
      </c>
      <c r="E573" s="22" t="s">
        <v>701</v>
      </c>
      <c r="F573" s="4" t="s">
        <v>4</v>
      </c>
      <c r="G573" s="38">
        <f>G574</f>
        <v>0</v>
      </c>
      <c r="H573" s="38">
        <f t="shared" ref="H573:I573" si="263">H574</f>
        <v>0</v>
      </c>
      <c r="I573" s="38">
        <f t="shared" si="263"/>
        <v>0</v>
      </c>
      <c r="J573" s="2"/>
    </row>
    <row r="574" spans="1:10" ht="52.5" hidden="1" customHeight="1" outlineLevel="7" x14ac:dyDescent="0.25">
      <c r="A574" s="3" t="s">
        <v>693</v>
      </c>
      <c r="B574" s="4" t="s">
        <v>443</v>
      </c>
      <c r="C574" s="4" t="s">
        <v>450</v>
      </c>
      <c r="D574" s="4" t="s">
        <v>6</v>
      </c>
      <c r="E574" s="22" t="s">
        <v>701</v>
      </c>
      <c r="F574" s="4">
        <v>400</v>
      </c>
      <c r="G574" s="38">
        <f>10266.3-10266.3</f>
        <v>0</v>
      </c>
      <c r="H574" s="38">
        <v>0</v>
      </c>
      <c r="I574" s="38">
        <v>0</v>
      </c>
      <c r="J574" s="2"/>
    </row>
    <row r="575" spans="1:10" ht="47.25" outlineLevel="5" collapsed="1" x14ac:dyDescent="0.25">
      <c r="A575" s="3" t="s">
        <v>471</v>
      </c>
      <c r="B575" s="4" t="s">
        <v>443</v>
      </c>
      <c r="C575" s="4" t="s">
        <v>450</v>
      </c>
      <c r="D575" s="4" t="s">
        <v>6</v>
      </c>
      <c r="E575" s="4" t="s">
        <v>472</v>
      </c>
      <c r="F575" s="4" t="s">
        <v>4</v>
      </c>
      <c r="G575" s="38">
        <f>G576</f>
        <v>54623.184000000001</v>
      </c>
      <c r="H575" s="38">
        <f t="shared" ref="H575:I576" si="264">H576</f>
        <v>5300</v>
      </c>
      <c r="I575" s="38">
        <f t="shared" si="264"/>
        <v>17000</v>
      </c>
      <c r="J575" s="2"/>
    </row>
    <row r="576" spans="1:10" ht="78.75" outlineLevel="6" x14ac:dyDescent="0.25">
      <c r="A576" s="3" t="s">
        <v>473</v>
      </c>
      <c r="B576" s="4" t="s">
        <v>443</v>
      </c>
      <c r="C576" s="4" t="s">
        <v>450</v>
      </c>
      <c r="D576" s="4" t="s">
        <v>6</v>
      </c>
      <c r="E576" s="4" t="s">
        <v>474</v>
      </c>
      <c r="F576" s="4" t="s">
        <v>4</v>
      </c>
      <c r="G576" s="38">
        <f>G577</f>
        <v>54623.184000000001</v>
      </c>
      <c r="H576" s="38">
        <f t="shared" si="264"/>
        <v>5300</v>
      </c>
      <c r="I576" s="38">
        <f t="shared" si="264"/>
        <v>17000</v>
      </c>
      <c r="J576" s="2"/>
    </row>
    <row r="577" spans="1:10" ht="63" outlineLevel="7" x14ac:dyDescent="0.25">
      <c r="A577" s="3" t="s">
        <v>97</v>
      </c>
      <c r="B577" s="4" t="s">
        <v>443</v>
      </c>
      <c r="C577" s="4" t="s">
        <v>450</v>
      </c>
      <c r="D577" s="4" t="s">
        <v>6</v>
      </c>
      <c r="E577" s="4" t="s">
        <v>474</v>
      </c>
      <c r="F577" s="4" t="s">
        <v>98</v>
      </c>
      <c r="G577" s="38">
        <f>44000+10664-40.816</f>
        <v>54623.184000000001</v>
      </c>
      <c r="H577" s="38">
        <f>17000-11700</f>
        <v>5300</v>
      </c>
      <c r="I577" s="38">
        <v>17000</v>
      </c>
      <c r="J577" s="2"/>
    </row>
    <row r="578" spans="1:10" ht="47.25" outlineLevel="5" x14ac:dyDescent="0.25">
      <c r="A578" s="3" t="s">
        <v>475</v>
      </c>
      <c r="B578" s="4" t="s">
        <v>443</v>
      </c>
      <c r="C578" s="4" t="s">
        <v>450</v>
      </c>
      <c r="D578" s="4" t="s">
        <v>6</v>
      </c>
      <c r="E578" s="4" t="s">
        <v>476</v>
      </c>
      <c r="F578" s="4" t="s">
        <v>4</v>
      </c>
      <c r="G578" s="38">
        <f>G579</f>
        <v>19122.5</v>
      </c>
      <c r="H578" s="38">
        <f t="shared" ref="H578:I579" si="265">H579</f>
        <v>0</v>
      </c>
      <c r="I578" s="38">
        <f t="shared" si="265"/>
        <v>0</v>
      </c>
      <c r="J578" s="2"/>
    </row>
    <row r="579" spans="1:10" ht="63" outlineLevel="6" x14ac:dyDescent="0.25">
      <c r="A579" s="3" t="s">
        <v>477</v>
      </c>
      <c r="B579" s="4" t="s">
        <v>443</v>
      </c>
      <c r="C579" s="4" t="s">
        <v>450</v>
      </c>
      <c r="D579" s="4" t="s">
        <v>6</v>
      </c>
      <c r="E579" s="4" t="s">
        <v>478</v>
      </c>
      <c r="F579" s="4" t="s">
        <v>4</v>
      </c>
      <c r="G579" s="38">
        <f>G580</f>
        <v>19122.5</v>
      </c>
      <c r="H579" s="38">
        <f t="shared" si="265"/>
        <v>0</v>
      </c>
      <c r="I579" s="38">
        <f t="shared" si="265"/>
        <v>0</v>
      </c>
      <c r="J579" s="2"/>
    </row>
    <row r="580" spans="1:10" ht="63" outlineLevel="7" x14ac:dyDescent="0.25">
      <c r="A580" s="3" t="s">
        <v>97</v>
      </c>
      <c r="B580" s="4" t="s">
        <v>443</v>
      </c>
      <c r="C580" s="4" t="s">
        <v>450</v>
      </c>
      <c r="D580" s="4" t="s">
        <v>6</v>
      </c>
      <c r="E580" s="4" t="s">
        <v>478</v>
      </c>
      <c r="F580" s="4" t="s">
        <v>98</v>
      </c>
      <c r="G580" s="38">
        <v>19122.5</v>
      </c>
      <c r="H580" s="38">
        <v>0</v>
      </c>
      <c r="I580" s="38">
        <v>0</v>
      </c>
      <c r="J580" s="2"/>
    </row>
    <row r="581" spans="1:10" s="12" customFormat="1" outlineLevel="2" x14ac:dyDescent="0.25">
      <c r="A581" s="15" t="s">
        <v>479</v>
      </c>
      <c r="B581" s="16" t="s">
        <v>443</v>
      </c>
      <c r="C581" s="16" t="s">
        <v>450</v>
      </c>
      <c r="D581" s="16" t="s">
        <v>8</v>
      </c>
      <c r="E581" s="16" t="s">
        <v>3</v>
      </c>
      <c r="F581" s="16" t="s">
        <v>4</v>
      </c>
      <c r="G581" s="37">
        <f>G582</f>
        <v>102762.114</v>
      </c>
      <c r="H581" s="37">
        <f t="shared" ref="H581:I584" si="266">H582</f>
        <v>91000</v>
      </c>
      <c r="I581" s="37">
        <f t="shared" si="266"/>
        <v>1000</v>
      </c>
      <c r="J581" s="11"/>
    </row>
    <row r="582" spans="1:10" ht="47.25" outlineLevel="3" x14ac:dyDescent="0.25">
      <c r="A582" s="3" t="s">
        <v>444</v>
      </c>
      <c r="B582" s="4" t="s">
        <v>443</v>
      </c>
      <c r="C582" s="4" t="s">
        <v>450</v>
      </c>
      <c r="D582" s="4" t="s">
        <v>8</v>
      </c>
      <c r="E582" s="4" t="s">
        <v>445</v>
      </c>
      <c r="F582" s="4" t="s">
        <v>4</v>
      </c>
      <c r="G582" s="38">
        <f>G583+G586</f>
        <v>102762.114</v>
      </c>
      <c r="H582" s="38">
        <f>H583+H586</f>
        <v>91000</v>
      </c>
      <c r="I582" s="38">
        <f>I583+I586</f>
        <v>1000</v>
      </c>
      <c r="J582" s="2"/>
    </row>
    <row r="583" spans="1:10" ht="94.5" customHeight="1" outlineLevel="5" x14ac:dyDescent="0.25">
      <c r="A583" s="3" t="s">
        <v>460</v>
      </c>
      <c r="B583" s="4" t="s">
        <v>443</v>
      </c>
      <c r="C583" s="4" t="s">
        <v>450</v>
      </c>
      <c r="D583" s="4" t="s">
        <v>8</v>
      </c>
      <c r="E583" s="4" t="s">
        <v>461</v>
      </c>
      <c r="F583" s="4" t="s">
        <v>4</v>
      </c>
      <c r="G583" s="38">
        <f>G584</f>
        <v>925.09799999999996</v>
      </c>
      <c r="H583" s="38">
        <f t="shared" si="266"/>
        <v>1000</v>
      </c>
      <c r="I583" s="38">
        <f t="shared" si="266"/>
        <v>1000</v>
      </c>
      <c r="J583" s="2"/>
    </row>
    <row r="584" spans="1:10" ht="47.25" outlineLevel="6" x14ac:dyDescent="0.25">
      <c r="A584" s="3" t="s">
        <v>465</v>
      </c>
      <c r="B584" s="4" t="s">
        <v>443</v>
      </c>
      <c r="C584" s="4" t="s">
        <v>450</v>
      </c>
      <c r="D584" s="4" t="s">
        <v>8</v>
      </c>
      <c r="E584" s="4" t="s">
        <v>466</v>
      </c>
      <c r="F584" s="4" t="s">
        <v>4</v>
      </c>
      <c r="G584" s="38">
        <f>G585</f>
        <v>925.09799999999996</v>
      </c>
      <c r="H584" s="38">
        <f t="shared" si="266"/>
        <v>1000</v>
      </c>
      <c r="I584" s="38">
        <f t="shared" si="266"/>
        <v>1000</v>
      </c>
      <c r="J584" s="2"/>
    </row>
    <row r="585" spans="1:10" ht="46.5" customHeight="1" outlineLevel="7" x14ac:dyDescent="0.25">
      <c r="A585" s="3" t="s">
        <v>97</v>
      </c>
      <c r="B585" s="4" t="s">
        <v>443</v>
      </c>
      <c r="C585" s="4" t="s">
        <v>450</v>
      </c>
      <c r="D585" s="4" t="s">
        <v>8</v>
      </c>
      <c r="E585" s="4" t="s">
        <v>466</v>
      </c>
      <c r="F585" s="4" t="s">
        <v>98</v>
      </c>
      <c r="G585" s="38">
        <f>1000-74.902</f>
        <v>925.09799999999996</v>
      </c>
      <c r="H585" s="38">
        <v>1000</v>
      </c>
      <c r="I585" s="38">
        <v>1000</v>
      </c>
      <c r="J585" s="2"/>
    </row>
    <row r="586" spans="1:10" ht="47.25" outlineLevel="7" x14ac:dyDescent="0.25">
      <c r="A586" s="3" t="s">
        <v>475</v>
      </c>
      <c r="B586" s="4" t="s">
        <v>443</v>
      </c>
      <c r="C586" s="4" t="s">
        <v>450</v>
      </c>
      <c r="D586" s="4" t="s">
        <v>8</v>
      </c>
      <c r="E586" s="4" t="s">
        <v>476</v>
      </c>
      <c r="F586" s="4" t="s">
        <v>4</v>
      </c>
      <c r="G586" s="38">
        <f>G589+G587+G591</f>
        <v>101837.016</v>
      </c>
      <c r="H586" s="38">
        <f>H589+H587</f>
        <v>90000</v>
      </c>
      <c r="I586" s="38">
        <f>I589</f>
        <v>0</v>
      </c>
      <c r="J586" s="2"/>
    </row>
    <row r="587" spans="1:10" ht="78.75" outlineLevel="7" x14ac:dyDescent="0.25">
      <c r="A587" s="31" t="s">
        <v>704</v>
      </c>
      <c r="B587" s="33" t="s">
        <v>443</v>
      </c>
      <c r="C587" s="4" t="s">
        <v>450</v>
      </c>
      <c r="D587" s="4" t="s">
        <v>8</v>
      </c>
      <c r="E587" s="4" t="s">
        <v>703</v>
      </c>
      <c r="F587" s="4" t="s">
        <v>4</v>
      </c>
      <c r="G587" s="38">
        <f>G588</f>
        <v>78971.5</v>
      </c>
      <c r="H587" s="38">
        <f t="shared" ref="H587:I587" si="267">H588</f>
        <v>90000</v>
      </c>
      <c r="I587" s="38">
        <f t="shared" si="267"/>
        <v>0</v>
      </c>
      <c r="J587" s="2"/>
    </row>
    <row r="588" spans="1:10" ht="47.25" outlineLevel="7" x14ac:dyDescent="0.25">
      <c r="A588" s="3" t="s">
        <v>186</v>
      </c>
      <c r="B588" s="4" t="s">
        <v>443</v>
      </c>
      <c r="C588" s="4" t="s">
        <v>450</v>
      </c>
      <c r="D588" s="4" t="s">
        <v>8</v>
      </c>
      <c r="E588" s="4" t="s">
        <v>703</v>
      </c>
      <c r="F588" s="4">
        <v>400</v>
      </c>
      <c r="G588" s="38">
        <f>68705.2+10266.3</f>
        <v>78971.5</v>
      </c>
      <c r="H588" s="38">
        <f>78300+11700</f>
        <v>90000</v>
      </c>
      <c r="I588" s="38">
        <v>0</v>
      </c>
      <c r="J588" s="2"/>
    </row>
    <row r="589" spans="1:10" ht="78.75" customHeight="1" outlineLevel="7" x14ac:dyDescent="0.25">
      <c r="A589" s="3" t="s">
        <v>688</v>
      </c>
      <c r="B589" s="4" t="s">
        <v>443</v>
      </c>
      <c r="C589" s="4" t="s">
        <v>450</v>
      </c>
      <c r="D589" s="4" t="s">
        <v>8</v>
      </c>
      <c r="E589" s="4" t="s">
        <v>689</v>
      </c>
      <c r="F589" s="4" t="s">
        <v>4</v>
      </c>
      <c r="G589" s="38">
        <f>G590</f>
        <v>20824.7</v>
      </c>
      <c r="H589" s="38">
        <f t="shared" ref="H589:I589" si="268">H590</f>
        <v>0</v>
      </c>
      <c r="I589" s="38">
        <f t="shared" si="268"/>
        <v>0</v>
      </c>
      <c r="J589" s="2"/>
    </row>
    <row r="590" spans="1:10" ht="50.25" customHeight="1" outlineLevel="7" x14ac:dyDescent="0.25">
      <c r="A590" s="17" t="s">
        <v>97</v>
      </c>
      <c r="B590" s="4" t="s">
        <v>443</v>
      </c>
      <c r="C590" s="4" t="s">
        <v>450</v>
      </c>
      <c r="D590" s="4" t="s">
        <v>8</v>
      </c>
      <c r="E590" s="4" t="s">
        <v>689</v>
      </c>
      <c r="F590" s="4" t="s">
        <v>98</v>
      </c>
      <c r="G590" s="38">
        <f>20408.2+416.5</f>
        <v>20824.7</v>
      </c>
      <c r="H590" s="38">
        <v>0</v>
      </c>
      <c r="I590" s="38">
        <v>0</v>
      </c>
      <c r="J590" s="2"/>
    </row>
    <row r="591" spans="1:10" ht="78.75" customHeight="1" outlineLevel="7" x14ac:dyDescent="0.25">
      <c r="A591" s="29" t="s">
        <v>706</v>
      </c>
      <c r="B591" s="33" t="s">
        <v>443</v>
      </c>
      <c r="C591" s="4" t="s">
        <v>450</v>
      </c>
      <c r="D591" s="4" t="s">
        <v>8</v>
      </c>
      <c r="E591" s="4" t="s">
        <v>705</v>
      </c>
      <c r="F591" s="4" t="s">
        <v>4</v>
      </c>
      <c r="G591" s="38">
        <f>G592</f>
        <v>2040.816</v>
      </c>
      <c r="H591" s="38">
        <f t="shared" ref="H591:I591" si="269">H592</f>
        <v>0</v>
      </c>
      <c r="I591" s="38">
        <f t="shared" si="269"/>
        <v>0</v>
      </c>
      <c r="J591" s="2"/>
    </row>
    <row r="592" spans="1:10" ht="50.25" customHeight="1" outlineLevel="7" x14ac:dyDescent="0.25">
      <c r="A592" s="34" t="s">
        <v>97</v>
      </c>
      <c r="B592" s="4" t="s">
        <v>443</v>
      </c>
      <c r="C592" s="4" t="s">
        <v>450</v>
      </c>
      <c r="D592" s="4" t="s">
        <v>8</v>
      </c>
      <c r="E592" s="4" t="s">
        <v>705</v>
      </c>
      <c r="F592" s="4" t="s">
        <v>98</v>
      </c>
      <c r="G592" s="38">
        <f>2000+40.816</f>
        <v>2040.816</v>
      </c>
      <c r="H592" s="38">
        <v>0</v>
      </c>
      <c r="I592" s="38">
        <v>0</v>
      </c>
      <c r="J592" s="2"/>
    </row>
    <row r="593" spans="1:10" s="12" customFormat="1" outlineLevel="2" x14ac:dyDescent="0.25">
      <c r="A593" s="15" t="s">
        <v>480</v>
      </c>
      <c r="B593" s="16" t="s">
        <v>443</v>
      </c>
      <c r="C593" s="16" t="s">
        <v>450</v>
      </c>
      <c r="D593" s="16" t="s">
        <v>84</v>
      </c>
      <c r="E593" s="16" t="s">
        <v>3</v>
      </c>
      <c r="F593" s="16" t="s">
        <v>4</v>
      </c>
      <c r="G593" s="37">
        <f>G594</f>
        <v>99226.79</v>
      </c>
      <c r="H593" s="37">
        <f t="shared" ref="H593:I593" si="270">H594</f>
        <v>2413.8000000000002</v>
      </c>
      <c r="I593" s="37">
        <f t="shared" si="270"/>
        <v>2413.8000000000002</v>
      </c>
      <c r="J593" s="11"/>
    </row>
    <row r="594" spans="1:10" ht="47.25" outlineLevel="3" x14ac:dyDescent="0.25">
      <c r="A594" s="3" t="s">
        <v>444</v>
      </c>
      <c r="B594" s="4" t="s">
        <v>443</v>
      </c>
      <c r="C594" s="4" t="s">
        <v>450</v>
      </c>
      <c r="D594" s="4" t="s">
        <v>84</v>
      </c>
      <c r="E594" s="4" t="s">
        <v>445</v>
      </c>
      <c r="F594" s="4" t="s">
        <v>4</v>
      </c>
      <c r="G594" s="38">
        <f>G605+G600+G595</f>
        <v>99226.79</v>
      </c>
      <c r="H594" s="38">
        <f>H605</f>
        <v>2413.8000000000002</v>
      </c>
      <c r="I594" s="38">
        <f>I605</f>
        <v>2413.8000000000002</v>
      </c>
      <c r="J594" s="2"/>
    </row>
    <row r="595" spans="1:10" ht="47.25" outlineLevel="3" x14ac:dyDescent="0.25">
      <c r="A595" s="3" t="s">
        <v>452</v>
      </c>
      <c r="B595" s="4" t="s">
        <v>443</v>
      </c>
      <c r="C595" s="4" t="s">
        <v>450</v>
      </c>
      <c r="D595" s="4" t="s">
        <v>84</v>
      </c>
      <c r="E595" s="22" t="s">
        <v>453</v>
      </c>
      <c r="F595" s="22" t="s">
        <v>4</v>
      </c>
      <c r="G595" s="38">
        <f>G596+G598</f>
        <v>5950</v>
      </c>
      <c r="H595" s="38">
        <f t="shared" ref="H595:I596" si="271">H596</f>
        <v>0</v>
      </c>
      <c r="I595" s="38">
        <f t="shared" si="271"/>
        <v>0</v>
      </c>
      <c r="J595" s="2"/>
    </row>
    <row r="596" spans="1:10" ht="31.5" outlineLevel="3" x14ac:dyDescent="0.25">
      <c r="A596" s="3" t="s">
        <v>729</v>
      </c>
      <c r="B596" s="4" t="s">
        <v>443</v>
      </c>
      <c r="C596" s="4" t="s">
        <v>450</v>
      </c>
      <c r="D596" s="4" t="s">
        <v>84</v>
      </c>
      <c r="E596" s="22" t="s">
        <v>728</v>
      </c>
      <c r="F596" s="22" t="s">
        <v>4</v>
      </c>
      <c r="G596" s="38">
        <f>G597</f>
        <v>5176.5</v>
      </c>
      <c r="H596" s="38">
        <f t="shared" si="271"/>
        <v>0</v>
      </c>
      <c r="I596" s="38">
        <f t="shared" si="271"/>
        <v>0</v>
      </c>
      <c r="J596" s="2"/>
    </row>
    <row r="597" spans="1:10" ht="47.25" customHeight="1" outlineLevel="3" x14ac:dyDescent="0.25">
      <c r="A597" s="3" t="s">
        <v>97</v>
      </c>
      <c r="B597" s="4" t="s">
        <v>443</v>
      </c>
      <c r="C597" s="4" t="s">
        <v>450</v>
      </c>
      <c r="D597" s="4" t="s">
        <v>84</v>
      </c>
      <c r="E597" s="22" t="s">
        <v>728</v>
      </c>
      <c r="F597" s="22" t="s">
        <v>98</v>
      </c>
      <c r="G597" s="38">
        <v>5176.5</v>
      </c>
      <c r="H597" s="38">
        <v>0</v>
      </c>
      <c r="I597" s="38">
        <v>0</v>
      </c>
      <c r="J597" s="2"/>
    </row>
    <row r="598" spans="1:10" ht="30.75" customHeight="1" outlineLevel="3" x14ac:dyDescent="0.25">
      <c r="A598" s="3" t="s">
        <v>729</v>
      </c>
      <c r="B598" s="4" t="s">
        <v>443</v>
      </c>
      <c r="C598" s="4" t="s">
        <v>450</v>
      </c>
      <c r="D598" s="4" t="s">
        <v>84</v>
      </c>
      <c r="E598" s="22" t="s">
        <v>735</v>
      </c>
      <c r="F598" s="22" t="s">
        <v>4</v>
      </c>
      <c r="G598" s="38">
        <f>G599</f>
        <v>773.5</v>
      </c>
      <c r="H598" s="38">
        <f t="shared" ref="H598:I598" si="272">H599</f>
        <v>0</v>
      </c>
      <c r="I598" s="38">
        <f t="shared" si="272"/>
        <v>0</v>
      </c>
      <c r="J598" s="2"/>
    </row>
    <row r="599" spans="1:10" ht="47.25" customHeight="1" outlineLevel="3" x14ac:dyDescent="0.25">
      <c r="A599" s="3" t="s">
        <v>97</v>
      </c>
      <c r="B599" s="4" t="s">
        <v>443</v>
      </c>
      <c r="C599" s="4" t="s">
        <v>450</v>
      </c>
      <c r="D599" s="4" t="s">
        <v>84</v>
      </c>
      <c r="E599" s="22" t="s">
        <v>735</v>
      </c>
      <c r="F599" s="22" t="s">
        <v>98</v>
      </c>
      <c r="G599" s="38">
        <v>773.5</v>
      </c>
      <c r="H599" s="38">
        <v>0</v>
      </c>
      <c r="I599" s="38">
        <v>0</v>
      </c>
      <c r="J599" s="2"/>
    </row>
    <row r="600" spans="1:10" ht="47.25" outlineLevel="3" x14ac:dyDescent="0.25">
      <c r="A600" s="3" t="s">
        <v>467</v>
      </c>
      <c r="B600" s="4" t="s">
        <v>443</v>
      </c>
      <c r="C600" s="4" t="s">
        <v>450</v>
      </c>
      <c r="D600" s="4" t="s">
        <v>84</v>
      </c>
      <c r="E600" s="22" t="s">
        <v>468</v>
      </c>
      <c r="F600" s="4" t="s">
        <v>4</v>
      </c>
      <c r="G600" s="38">
        <f>G601+G603</f>
        <v>56321.84</v>
      </c>
      <c r="H600" s="38">
        <f t="shared" ref="H600:I601" si="273">H601</f>
        <v>0</v>
      </c>
      <c r="I600" s="38">
        <f t="shared" si="273"/>
        <v>0</v>
      </c>
      <c r="J600" s="2"/>
    </row>
    <row r="601" spans="1:10" ht="31.5" outlineLevel="3" x14ac:dyDescent="0.25">
      <c r="A601" s="3" t="s">
        <v>707</v>
      </c>
      <c r="B601" s="4" t="s">
        <v>443</v>
      </c>
      <c r="C601" s="4" t="s">
        <v>450</v>
      </c>
      <c r="D601" s="4" t="s">
        <v>84</v>
      </c>
      <c r="E601" s="22" t="s">
        <v>708</v>
      </c>
      <c r="F601" s="4" t="s">
        <v>4</v>
      </c>
      <c r="G601" s="38">
        <f>G602</f>
        <v>49000</v>
      </c>
      <c r="H601" s="38">
        <f t="shared" si="273"/>
        <v>0</v>
      </c>
      <c r="I601" s="38">
        <f t="shared" si="273"/>
        <v>0</v>
      </c>
      <c r="J601" s="2"/>
    </row>
    <row r="602" spans="1:10" ht="52.5" customHeight="1" outlineLevel="3" x14ac:dyDescent="0.25">
      <c r="A602" s="3" t="s">
        <v>97</v>
      </c>
      <c r="B602" s="4" t="s">
        <v>443</v>
      </c>
      <c r="C602" s="4" t="s">
        <v>450</v>
      </c>
      <c r="D602" s="4" t="s">
        <v>84</v>
      </c>
      <c r="E602" s="22" t="s">
        <v>708</v>
      </c>
      <c r="F602" s="4" t="s">
        <v>98</v>
      </c>
      <c r="G602" s="38">
        <v>49000</v>
      </c>
      <c r="H602" s="38">
        <v>0</v>
      </c>
      <c r="I602" s="38">
        <v>0</v>
      </c>
      <c r="J602" s="2"/>
    </row>
    <row r="603" spans="1:10" ht="31.5" customHeight="1" outlineLevel="3" x14ac:dyDescent="0.25">
      <c r="A603" s="3" t="s">
        <v>707</v>
      </c>
      <c r="B603" s="4" t="s">
        <v>443</v>
      </c>
      <c r="C603" s="4" t="s">
        <v>450</v>
      </c>
      <c r="D603" s="4" t="s">
        <v>84</v>
      </c>
      <c r="E603" s="22" t="s">
        <v>709</v>
      </c>
      <c r="F603" s="4" t="s">
        <v>4</v>
      </c>
      <c r="G603" s="38">
        <f>G604</f>
        <v>7321.84</v>
      </c>
      <c r="H603" s="38">
        <f t="shared" ref="H603:I603" si="274">H604</f>
        <v>0</v>
      </c>
      <c r="I603" s="38">
        <f t="shared" si="274"/>
        <v>0</v>
      </c>
      <c r="J603" s="2"/>
    </row>
    <row r="604" spans="1:10" ht="52.5" customHeight="1" outlineLevel="3" x14ac:dyDescent="0.25">
      <c r="A604" s="3" t="s">
        <v>97</v>
      </c>
      <c r="B604" s="4" t="s">
        <v>443</v>
      </c>
      <c r="C604" s="4" t="s">
        <v>450</v>
      </c>
      <c r="D604" s="4" t="s">
        <v>84</v>
      </c>
      <c r="E604" s="22" t="s">
        <v>709</v>
      </c>
      <c r="F604" s="4" t="s">
        <v>98</v>
      </c>
      <c r="G604" s="38">
        <v>7321.84</v>
      </c>
      <c r="H604" s="38">
        <v>0</v>
      </c>
      <c r="I604" s="38">
        <v>0</v>
      </c>
      <c r="J604" s="2"/>
    </row>
    <row r="605" spans="1:10" ht="47.25" outlineLevel="5" x14ac:dyDescent="0.25">
      <c r="A605" s="3" t="s">
        <v>475</v>
      </c>
      <c r="B605" s="4" t="s">
        <v>443</v>
      </c>
      <c r="C605" s="4" t="s">
        <v>450</v>
      </c>
      <c r="D605" s="4" t="s">
        <v>84</v>
      </c>
      <c r="E605" s="4" t="s">
        <v>476</v>
      </c>
      <c r="F605" s="4" t="s">
        <v>4</v>
      </c>
      <c r="G605" s="38">
        <f>G606+G608+G610+G612+G614</f>
        <v>36954.949999999997</v>
      </c>
      <c r="H605" s="38">
        <f t="shared" ref="H605:I605" si="275">H606+H608+H610+H612+H614</f>
        <v>2413.8000000000002</v>
      </c>
      <c r="I605" s="38">
        <f t="shared" si="275"/>
        <v>2413.8000000000002</v>
      </c>
      <c r="J605" s="2"/>
    </row>
    <row r="606" spans="1:10" ht="63" outlineLevel="6" x14ac:dyDescent="0.25">
      <c r="A606" s="3" t="s">
        <v>481</v>
      </c>
      <c r="B606" s="4" t="s">
        <v>443</v>
      </c>
      <c r="C606" s="4" t="s">
        <v>450</v>
      </c>
      <c r="D606" s="4" t="s">
        <v>84</v>
      </c>
      <c r="E606" s="4" t="s">
        <v>482</v>
      </c>
      <c r="F606" s="4" t="s">
        <v>4</v>
      </c>
      <c r="G606" s="38">
        <f>G607</f>
        <v>26030.92</v>
      </c>
      <c r="H606" s="38">
        <f t="shared" ref="H606:I606" si="276">H607</f>
        <v>0</v>
      </c>
      <c r="I606" s="38">
        <f t="shared" si="276"/>
        <v>0</v>
      </c>
      <c r="J606" s="2"/>
    </row>
    <row r="607" spans="1:10" ht="63" outlineLevel="7" x14ac:dyDescent="0.25">
      <c r="A607" s="3" t="s">
        <v>97</v>
      </c>
      <c r="B607" s="4" t="s">
        <v>443</v>
      </c>
      <c r="C607" s="4" t="s">
        <v>450</v>
      </c>
      <c r="D607" s="4" t="s">
        <v>84</v>
      </c>
      <c r="E607" s="4" t="s">
        <v>482</v>
      </c>
      <c r="F607" s="4" t="s">
        <v>98</v>
      </c>
      <c r="G607" s="38">
        <v>26030.92</v>
      </c>
      <c r="H607" s="38">
        <v>0</v>
      </c>
      <c r="I607" s="38">
        <v>0</v>
      </c>
      <c r="J607" s="2"/>
    </row>
    <row r="608" spans="1:10" ht="63" outlineLevel="6" x14ac:dyDescent="0.25">
      <c r="A608" s="3" t="s">
        <v>483</v>
      </c>
      <c r="B608" s="4" t="s">
        <v>443</v>
      </c>
      <c r="C608" s="4" t="s">
        <v>450</v>
      </c>
      <c r="D608" s="4" t="s">
        <v>84</v>
      </c>
      <c r="E608" s="4" t="s">
        <v>484</v>
      </c>
      <c r="F608" s="4" t="s">
        <v>4</v>
      </c>
      <c r="G608" s="38">
        <f>G609</f>
        <v>8510.23</v>
      </c>
      <c r="H608" s="38">
        <f t="shared" ref="H608:I608" si="277">H609</f>
        <v>0</v>
      </c>
      <c r="I608" s="38">
        <f t="shared" si="277"/>
        <v>0</v>
      </c>
      <c r="J608" s="2"/>
    </row>
    <row r="609" spans="1:10" ht="63" outlineLevel="7" x14ac:dyDescent="0.25">
      <c r="A609" s="3" t="s">
        <v>97</v>
      </c>
      <c r="B609" s="4" t="s">
        <v>443</v>
      </c>
      <c r="C609" s="4" t="s">
        <v>450</v>
      </c>
      <c r="D609" s="4" t="s">
        <v>84</v>
      </c>
      <c r="E609" s="4" t="s">
        <v>484</v>
      </c>
      <c r="F609" s="4" t="s">
        <v>98</v>
      </c>
      <c r="G609" s="38">
        <f>7403.9+1106.33</f>
        <v>8510.23</v>
      </c>
      <c r="H609" s="38">
        <v>0</v>
      </c>
      <c r="I609" s="38">
        <v>0</v>
      </c>
      <c r="J609" s="2"/>
    </row>
    <row r="610" spans="1:10" ht="63" hidden="1" outlineLevel="6" x14ac:dyDescent="0.25">
      <c r="A610" s="3" t="s">
        <v>483</v>
      </c>
      <c r="B610" s="4" t="s">
        <v>443</v>
      </c>
      <c r="C610" s="4" t="s">
        <v>450</v>
      </c>
      <c r="D610" s="4" t="s">
        <v>84</v>
      </c>
      <c r="E610" s="4" t="s">
        <v>485</v>
      </c>
      <c r="F610" s="4" t="s">
        <v>4</v>
      </c>
      <c r="G610" s="38">
        <f>G611</f>
        <v>0</v>
      </c>
      <c r="H610" s="38">
        <f t="shared" ref="H610:I610" si="278">H611</f>
        <v>0</v>
      </c>
      <c r="I610" s="38">
        <f t="shared" si="278"/>
        <v>0</v>
      </c>
      <c r="J610" s="2"/>
    </row>
    <row r="611" spans="1:10" ht="63" hidden="1" outlineLevel="7" x14ac:dyDescent="0.25">
      <c r="A611" s="3" t="s">
        <v>97</v>
      </c>
      <c r="B611" s="4" t="s">
        <v>443</v>
      </c>
      <c r="C611" s="4" t="s">
        <v>450</v>
      </c>
      <c r="D611" s="4" t="s">
        <v>84</v>
      </c>
      <c r="E611" s="4" t="s">
        <v>485</v>
      </c>
      <c r="F611" s="4" t="s">
        <v>98</v>
      </c>
      <c r="G611" s="38">
        <f>1106.33-1106.33</f>
        <v>0</v>
      </c>
      <c r="H611" s="38">
        <v>0</v>
      </c>
      <c r="I611" s="38">
        <v>0</v>
      </c>
      <c r="J611" s="2"/>
    </row>
    <row r="612" spans="1:10" ht="63" outlineLevel="6" collapsed="1" x14ac:dyDescent="0.25">
      <c r="A612" s="3" t="s">
        <v>486</v>
      </c>
      <c r="B612" s="4" t="s">
        <v>443</v>
      </c>
      <c r="C612" s="4" t="s">
        <v>450</v>
      </c>
      <c r="D612" s="4" t="s">
        <v>84</v>
      </c>
      <c r="E612" s="4" t="s">
        <v>487</v>
      </c>
      <c r="F612" s="4" t="s">
        <v>4</v>
      </c>
      <c r="G612" s="38">
        <f>G613</f>
        <v>2413.8000000000002</v>
      </c>
      <c r="H612" s="38">
        <f t="shared" ref="H612:I612" si="279">H613</f>
        <v>2413.8000000000002</v>
      </c>
      <c r="I612" s="38">
        <f t="shared" si="279"/>
        <v>2413.8000000000002</v>
      </c>
      <c r="J612" s="2"/>
    </row>
    <row r="613" spans="1:10" ht="63" outlineLevel="7" x14ac:dyDescent="0.25">
      <c r="A613" s="3" t="s">
        <v>97</v>
      </c>
      <c r="B613" s="4" t="s">
        <v>443</v>
      </c>
      <c r="C613" s="4" t="s">
        <v>450</v>
      </c>
      <c r="D613" s="4" t="s">
        <v>84</v>
      </c>
      <c r="E613" s="4" t="s">
        <v>487</v>
      </c>
      <c r="F613" s="4" t="s">
        <v>98</v>
      </c>
      <c r="G613" s="38">
        <f>2100+313.8</f>
        <v>2413.8000000000002</v>
      </c>
      <c r="H613" s="38">
        <f>2100+313.8</f>
        <v>2413.8000000000002</v>
      </c>
      <c r="I613" s="38">
        <f>2100+313.8</f>
        <v>2413.8000000000002</v>
      </c>
      <c r="J613" s="2"/>
    </row>
    <row r="614" spans="1:10" ht="63" hidden="1" outlineLevel="6" x14ac:dyDescent="0.25">
      <c r="A614" s="3" t="s">
        <v>486</v>
      </c>
      <c r="B614" s="4" t="s">
        <v>443</v>
      </c>
      <c r="C614" s="4" t="s">
        <v>450</v>
      </c>
      <c r="D614" s="4" t="s">
        <v>84</v>
      </c>
      <c r="E614" s="4" t="s">
        <v>488</v>
      </c>
      <c r="F614" s="4" t="s">
        <v>4</v>
      </c>
      <c r="G614" s="38">
        <f>G615</f>
        <v>0</v>
      </c>
      <c r="H614" s="38">
        <f t="shared" ref="H614:I614" si="280">H615</f>
        <v>0</v>
      </c>
      <c r="I614" s="38">
        <f t="shared" si="280"/>
        <v>0</v>
      </c>
      <c r="J614" s="2"/>
    </row>
    <row r="615" spans="1:10" ht="63" hidden="1" outlineLevel="7" x14ac:dyDescent="0.25">
      <c r="A615" s="3" t="s">
        <v>97</v>
      </c>
      <c r="B615" s="4" t="s">
        <v>443</v>
      </c>
      <c r="C615" s="4" t="s">
        <v>450</v>
      </c>
      <c r="D615" s="4" t="s">
        <v>84</v>
      </c>
      <c r="E615" s="4" t="s">
        <v>488</v>
      </c>
      <c r="F615" s="4" t="s">
        <v>98</v>
      </c>
      <c r="G615" s="38">
        <f>313.8-313.8</f>
        <v>0</v>
      </c>
      <c r="H615" s="38">
        <f>313.8-313.8</f>
        <v>0</v>
      </c>
      <c r="I615" s="38">
        <f>313.8-313.8</f>
        <v>0</v>
      </c>
      <c r="J615" s="2"/>
    </row>
    <row r="616" spans="1:10" s="12" customFormat="1" ht="31.5" outlineLevel="2" collapsed="1" x14ac:dyDescent="0.25">
      <c r="A616" s="15" t="s">
        <v>489</v>
      </c>
      <c r="B616" s="16" t="s">
        <v>443</v>
      </c>
      <c r="C616" s="16" t="s">
        <v>450</v>
      </c>
      <c r="D616" s="16" t="s">
        <v>44</v>
      </c>
      <c r="E616" s="16" t="s">
        <v>3</v>
      </c>
      <c r="F616" s="16" t="s">
        <v>4</v>
      </c>
      <c r="G616" s="37">
        <f>G617</f>
        <v>5461.2000000000007</v>
      </c>
      <c r="H616" s="37">
        <f t="shared" ref="H616:I617" si="281">H617</f>
        <v>5461.2000000000007</v>
      </c>
      <c r="I616" s="37">
        <f t="shared" si="281"/>
        <v>5461.2000000000007</v>
      </c>
      <c r="J616" s="11"/>
    </row>
    <row r="617" spans="1:10" ht="47.25" outlineLevel="3" x14ac:dyDescent="0.25">
      <c r="A617" s="3" t="s">
        <v>444</v>
      </c>
      <c r="B617" s="4" t="s">
        <v>443</v>
      </c>
      <c r="C617" s="4" t="s">
        <v>450</v>
      </c>
      <c r="D617" s="4" t="s">
        <v>44</v>
      </c>
      <c r="E617" s="4" t="s">
        <v>445</v>
      </c>
      <c r="F617" s="4" t="s">
        <v>4</v>
      </c>
      <c r="G617" s="38">
        <f>G618</f>
        <v>5461.2000000000007</v>
      </c>
      <c r="H617" s="38">
        <f t="shared" si="281"/>
        <v>5461.2000000000007</v>
      </c>
      <c r="I617" s="38">
        <f t="shared" si="281"/>
        <v>5461.2000000000007</v>
      </c>
      <c r="J617" s="2"/>
    </row>
    <row r="618" spans="1:10" ht="47.25" outlineLevel="5" x14ac:dyDescent="0.25">
      <c r="A618" s="3" t="s">
        <v>67</v>
      </c>
      <c r="B618" s="4" t="s">
        <v>443</v>
      </c>
      <c r="C618" s="4" t="s">
        <v>450</v>
      </c>
      <c r="D618" s="4" t="s">
        <v>44</v>
      </c>
      <c r="E618" s="4" t="s">
        <v>446</v>
      </c>
      <c r="F618" s="4" t="s">
        <v>4</v>
      </c>
      <c r="G618" s="38">
        <f>G619+G622</f>
        <v>5461.2000000000007</v>
      </c>
      <c r="H618" s="38">
        <f t="shared" ref="H618:I618" si="282">H619+H622</f>
        <v>5461.2000000000007</v>
      </c>
      <c r="I618" s="38">
        <f t="shared" si="282"/>
        <v>5461.2000000000007</v>
      </c>
      <c r="J618" s="2"/>
    </row>
    <row r="619" spans="1:10" ht="47.25" outlineLevel="6" x14ac:dyDescent="0.25">
      <c r="A619" s="3" t="s">
        <v>21</v>
      </c>
      <c r="B619" s="4" t="s">
        <v>443</v>
      </c>
      <c r="C619" s="4" t="s">
        <v>450</v>
      </c>
      <c r="D619" s="4" t="s">
        <v>44</v>
      </c>
      <c r="E619" s="4" t="s">
        <v>490</v>
      </c>
      <c r="F619" s="4" t="s">
        <v>4</v>
      </c>
      <c r="G619" s="38">
        <f>G620+G621</f>
        <v>2704.3</v>
      </c>
      <c r="H619" s="38">
        <f t="shared" ref="H619:I619" si="283">H620+H621</f>
        <v>2704.3</v>
      </c>
      <c r="I619" s="38">
        <f t="shared" si="283"/>
        <v>2704.3</v>
      </c>
      <c r="J619" s="2"/>
    </row>
    <row r="620" spans="1:10" ht="110.25" outlineLevel="7" x14ac:dyDescent="0.25">
      <c r="A620" s="3" t="s">
        <v>17</v>
      </c>
      <c r="B620" s="4" t="s">
        <v>443</v>
      </c>
      <c r="C620" s="4" t="s">
        <v>450</v>
      </c>
      <c r="D620" s="4" t="s">
        <v>44</v>
      </c>
      <c r="E620" s="4" t="s">
        <v>490</v>
      </c>
      <c r="F620" s="4" t="s">
        <v>18</v>
      </c>
      <c r="G620" s="38">
        <v>2621.3000000000002</v>
      </c>
      <c r="H620" s="38">
        <v>2621.3000000000002</v>
      </c>
      <c r="I620" s="38">
        <v>2621.3000000000002</v>
      </c>
      <c r="J620" s="2"/>
    </row>
    <row r="621" spans="1:10" ht="47.25" outlineLevel="7" x14ac:dyDescent="0.25">
      <c r="A621" s="3" t="s">
        <v>27</v>
      </c>
      <c r="B621" s="4" t="s">
        <v>443</v>
      </c>
      <c r="C621" s="4" t="s">
        <v>450</v>
      </c>
      <c r="D621" s="4" t="s">
        <v>44</v>
      </c>
      <c r="E621" s="4" t="s">
        <v>490</v>
      </c>
      <c r="F621" s="4" t="s">
        <v>28</v>
      </c>
      <c r="G621" s="38">
        <v>83</v>
      </c>
      <c r="H621" s="38">
        <v>83</v>
      </c>
      <c r="I621" s="38">
        <v>83</v>
      </c>
      <c r="J621" s="2"/>
    </row>
    <row r="622" spans="1:10" ht="47.25" outlineLevel="6" x14ac:dyDescent="0.25">
      <c r="A622" s="3" t="s">
        <v>59</v>
      </c>
      <c r="B622" s="4" t="s">
        <v>443</v>
      </c>
      <c r="C622" s="4" t="s">
        <v>450</v>
      </c>
      <c r="D622" s="4" t="s">
        <v>44</v>
      </c>
      <c r="E622" s="4" t="s">
        <v>491</v>
      </c>
      <c r="F622" s="4" t="s">
        <v>4</v>
      </c>
      <c r="G622" s="38">
        <f>G623+G624</f>
        <v>2756.9</v>
      </c>
      <c r="H622" s="38">
        <f t="shared" ref="H622:I622" si="284">H623+H624</f>
        <v>2756.9</v>
      </c>
      <c r="I622" s="38">
        <f t="shared" si="284"/>
        <v>2756.9</v>
      </c>
      <c r="J622" s="2"/>
    </row>
    <row r="623" spans="1:10" ht="110.25" outlineLevel="7" x14ac:dyDescent="0.25">
      <c r="A623" s="3" t="s">
        <v>17</v>
      </c>
      <c r="B623" s="4" t="s">
        <v>443</v>
      </c>
      <c r="C623" s="4" t="s">
        <v>450</v>
      </c>
      <c r="D623" s="4" t="s">
        <v>44</v>
      </c>
      <c r="E623" s="4" t="s">
        <v>491</v>
      </c>
      <c r="F623" s="4" t="s">
        <v>18</v>
      </c>
      <c r="G623" s="38">
        <v>2519.1</v>
      </c>
      <c r="H623" s="38">
        <v>2519.1</v>
      </c>
      <c r="I623" s="38">
        <v>2519.1</v>
      </c>
      <c r="J623" s="2"/>
    </row>
    <row r="624" spans="1:10" ht="47.25" outlineLevel="7" x14ac:dyDescent="0.25">
      <c r="A624" s="3" t="s">
        <v>27</v>
      </c>
      <c r="B624" s="4" t="s">
        <v>443</v>
      </c>
      <c r="C624" s="4" t="s">
        <v>450</v>
      </c>
      <c r="D624" s="4" t="s">
        <v>44</v>
      </c>
      <c r="E624" s="4" t="s">
        <v>491</v>
      </c>
      <c r="F624" s="4" t="s">
        <v>28</v>
      </c>
      <c r="G624" s="38">
        <v>237.8</v>
      </c>
      <c r="H624" s="38">
        <v>237.8</v>
      </c>
      <c r="I624" s="38">
        <v>237.8</v>
      </c>
      <c r="J624" s="2"/>
    </row>
    <row r="625" spans="1:10" s="10" customFormat="1" ht="31.5" x14ac:dyDescent="0.25">
      <c r="A625" s="13" t="s">
        <v>492</v>
      </c>
      <c r="B625" s="14" t="s">
        <v>493</v>
      </c>
      <c r="C625" s="14" t="s">
        <v>2</v>
      </c>
      <c r="D625" s="14" t="s">
        <v>2</v>
      </c>
      <c r="E625" s="14" t="s">
        <v>3</v>
      </c>
      <c r="F625" s="14" t="s">
        <v>4</v>
      </c>
      <c r="G625" s="36">
        <f>G626+G639+G792</f>
        <v>1399736.4068799997</v>
      </c>
      <c r="H625" s="36">
        <f t="shared" ref="H625:I625" si="285">H626+H639+H792</f>
        <v>1317434.4999999998</v>
      </c>
      <c r="I625" s="36">
        <f t="shared" si="285"/>
        <v>1317905.6999999997</v>
      </c>
      <c r="J625" s="9"/>
    </row>
    <row r="626" spans="1:10" s="10" customFormat="1" ht="47.25" outlineLevel="1" x14ac:dyDescent="0.25">
      <c r="A626" s="13" t="s">
        <v>83</v>
      </c>
      <c r="B626" s="14" t="s">
        <v>493</v>
      </c>
      <c r="C626" s="14" t="s">
        <v>84</v>
      </c>
      <c r="D626" s="14" t="s">
        <v>2</v>
      </c>
      <c r="E626" s="14" t="s">
        <v>3</v>
      </c>
      <c r="F626" s="14" t="s">
        <v>4</v>
      </c>
      <c r="G626" s="36">
        <f>G627</f>
        <v>50</v>
      </c>
      <c r="H626" s="36">
        <f t="shared" ref="H626:I626" si="286">H627</f>
        <v>50</v>
      </c>
      <c r="I626" s="36">
        <f t="shared" si="286"/>
        <v>164.95</v>
      </c>
      <c r="J626" s="9"/>
    </row>
    <row r="627" spans="1:10" s="12" customFormat="1" ht="47.25" outlineLevel="2" x14ac:dyDescent="0.25">
      <c r="A627" s="15" t="s">
        <v>85</v>
      </c>
      <c r="B627" s="16" t="s">
        <v>493</v>
      </c>
      <c r="C627" s="16" t="s">
        <v>84</v>
      </c>
      <c r="D627" s="16" t="s">
        <v>86</v>
      </c>
      <c r="E627" s="16" t="s">
        <v>3</v>
      </c>
      <c r="F627" s="16" t="s">
        <v>4</v>
      </c>
      <c r="G627" s="37">
        <f>G635+G628</f>
        <v>50</v>
      </c>
      <c r="H627" s="37">
        <f t="shared" ref="H627:I627" si="287">H635+H628</f>
        <v>50</v>
      </c>
      <c r="I627" s="37">
        <f t="shared" si="287"/>
        <v>164.95</v>
      </c>
      <c r="J627" s="11"/>
    </row>
    <row r="628" spans="1:10" s="12" customFormat="1" ht="47.25" outlineLevel="2" x14ac:dyDescent="0.25">
      <c r="A628" s="3" t="s">
        <v>501</v>
      </c>
      <c r="B628" s="4" t="s">
        <v>493</v>
      </c>
      <c r="C628" s="4" t="s">
        <v>84</v>
      </c>
      <c r="D628" s="4" t="s">
        <v>86</v>
      </c>
      <c r="E628" s="4" t="s">
        <v>502</v>
      </c>
      <c r="F628" s="4" t="s">
        <v>4</v>
      </c>
      <c r="G628" s="37">
        <f>G629</f>
        <v>0</v>
      </c>
      <c r="H628" s="37">
        <f t="shared" ref="H628:I631" si="288">H629</f>
        <v>0</v>
      </c>
      <c r="I628" s="37">
        <f t="shared" si="288"/>
        <v>114.95</v>
      </c>
      <c r="J628" s="11"/>
    </row>
    <row r="629" spans="1:10" s="12" customFormat="1" ht="47.25" outlineLevel="2" x14ac:dyDescent="0.25">
      <c r="A629" s="3" t="s">
        <v>503</v>
      </c>
      <c r="B629" s="4" t="s">
        <v>493</v>
      </c>
      <c r="C629" s="4" t="s">
        <v>84</v>
      </c>
      <c r="D629" s="4" t="s">
        <v>86</v>
      </c>
      <c r="E629" s="4" t="s">
        <v>504</v>
      </c>
      <c r="F629" s="4" t="s">
        <v>4</v>
      </c>
      <c r="G629" s="37">
        <f>G630</f>
        <v>0</v>
      </c>
      <c r="H629" s="37">
        <f t="shared" si="288"/>
        <v>0</v>
      </c>
      <c r="I629" s="37">
        <f t="shared" si="288"/>
        <v>114.95</v>
      </c>
      <c r="J629" s="11"/>
    </row>
    <row r="630" spans="1:10" s="12" customFormat="1" ht="78.75" outlineLevel="2" x14ac:dyDescent="0.25">
      <c r="A630" s="17" t="s">
        <v>523</v>
      </c>
      <c r="B630" s="18" t="s">
        <v>493</v>
      </c>
      <c r="C630" s="18" t="s">
        <v>84</v>
      </c>
      <c r="D630" s="18" t="s">
        <v>86</v>
      </c>
      <c r="E630" s="18" t="s">
        <v>524</v>
      </c>
      <c r="F630" s="18" t="s">
        <v>4</v>
      </c>
      <c r="G630" s="39">
        <f>G631+G633</f>
        <v>0</v>
      </c>
      <c r="H630" s="39">
        <f t="shared" ref="H630:I630" si="289">H631+H633</f>
        <v>0</v>
      </c>
      <c r="I630" s="39">
        <f t="shared" si="289"/>
        <v>114.95</v>
      </c>
      <c r="J630" s="11"/>
    </row>
    <row r="631" spans="1:10" s="12" customFormat="1" ht="47.25" outlineLevel="2" x14ac:dyDescent="0.25">
      <c r="A631" s="25" t="s">
        <v>542</v>
      </c>
      <c r="B631" s="26" t="s">
        <v>493</v>
      </c>
      <c r="C631" s="26" t="s">
        <v>84</v>
      </c>
      <c r="D631" s="26" t="s">
        <v>86</v>
      </c>
      <c r="E631" s="26" t="s">
        <v>543</v>
      </c>
      <c r="F631" s="26" t="s">
        <v>4</v>
      </c>
      <c r="G631" s="40">
        <f>G632</f>
        <v>0</v>
      </c>
      <c r="H631" s="40">
        <f t="shared" si="288"/>
        <v>0</v>
      </c>
      <c r="I631" s="40">
        <f t="shared" si="288"/>
        <v>100</v>
      </c>
      <c r="J631" s="11"/>
    </row>
    <row r="632" spans="1:10" s="12" customFormat="1" ht="63" outlineLevel="2" x14ac:dyDescent="0.25">
      <c r="A632" s="27" t="s">
        <v>97</v>
      </c>
      <c r="B632" s="26" t="s">
        <v>493</v>
      </c>
      <c r="C632" s="26" t="s">
        <v>84</v>
      </c>
      <c r="D632" s="26" t="s">
        <v>86</v>
      </c>
      <c r="E632" s="26" t="s">
        <v>543</v>
      </c>
      <c r="F632" s="26" t="s">
        <v>98</v>
      </c>
      <c r="G632" s="41">
        <v>0</v>
      </c>
      <c r="H632" s="41">
        <v>0</v>
      </c>
      <c r="I632" s="41">
        <v>100</v>
      </c>
      <c r="J632" s="11"/>
    </row>
    <row r="633" spans="1:10" s="12" customFormat="1" ht="47.25" outlineLevel="2" x14ac:dyDescent="0.25">
      <c r="A633" s="25" t="s">
        <v>542</v>
      </c>
      <c r="B633" s="26" t="s">
        <v>493</v>
      </c>
      <c r="C633" s="26" t="s">
        <v>84</v>
      </c>
      <c r="D633" s="26" t="s">
        <v>86</v>
      </c>
      <c r="E633" s="26" t="s">
        <v>682</v>
      </c>
      <c r="F633" s="26" t="s">
        <v>4</v>
      </c>
      <c r="G633" s="42">
        <f>G634</f>
        <v>0</v>
      </c>
      <c r="H633" s="42">
        <f t="shared" ref="H633:I633" si="290">H634</f>
        <v>0</v>
      </c>
      <c r="I633" s="42">
        <f t="shared" si="290"/>
        <v>14.95</v>
      </c>
      <c r="J633" s="11"/>
    </row>
    <row r="634" spans="1:10" s="12" customFormat="1" ht="63" outlineLevel="2" x14ac:dyDescent="0.25">
      <c r="A634" s="27" t="s">
        <v>97</v>
      </c>
      <c r="B634" s="26" t="s">
        <v>493</v>
      </c>
      <c r="C634" s="26" t="s">
        <v>84</v>
      </c>
      <c r="D634" s="26" t="s">
        <v>86</v>
      </c>
      <c r="E634" s="26" t="s">
        <v>682</v>
      </c>
      <c r="F634" s="26" t="s">
        <v>98</v>
      </c>
      <c r="G634" s="38"/>
      <c r="H634" s="38"/>
      <c r="I634" s="38">
        <v>14.95</v>
      </c>
      <c r="J634" s="11"/>
    </row>
    <row r="635" spans="1:10" ht="78.75" outlineLevel="3" x14ac:dyDescent="0.25">
      <c r="A635" s="3" t="s">
        <v>494</v>
      </c>
      <c r="B635" s="4" t="s">
        <v>493</v>
      </c>
      <c r="C635" s="4" t="s">
        <v>84</v>
      </c>
      <c r="D635" s="4" t="s">
        <v>86</v>
      </c>
      <c r="E635" s="4" t="s">
        <v>495</v>
      </c>
      <c r="F635" s="4" t="s">
        <v>4</v>
      </c>
      <c r="G635" s="38">
        <f>G636</f>
        <v>50</v>
      </c>
      <c r="H635" s="38">
        <f t="shared" ref="H635:I637" si="291">H636</f>
        <v>50</v>
      </c>
      <c r="I635" s="38">
        <f t="shared" si="291"/>
        <v>50</v>
      </c>
      <c r="J635" s="2"/>
    </row>
    <row r="636" spans="1:10" ht="94.5" outlineLevel="5" x14ac:dyDescent="0.25">
      <c r="A636" s="3" t="s">
        <v>496</v>
      </c>
      <c r="B636" s="4" t="s">
        <v>493</v>
      </c>
      <c r="C636" s="4" t="s">
        <v>84</v>
      </c>
      <c r="D636" s="4" t="s">
        <v>86</v>
      </c>
      <c r="E636" s="4" t="s">
        <v>497</v>
      </c>
      <c r="F636" s="4" t="s">
        <v>4</v>
      </c>
      <c r="G636" s="38">
        <f>G637</f>
        <v>50</v>
      </c>
      <c r="H636" s="38">
        <f t="shared" si="291"/>
        <v>50</v>
      </c>
      <c r="I636" s="38">
        <f t="shared" si="291"/>
        <v>50</v>
      </c>
      <c r="J636" s="2"/>
    </row>
    <row r="637" spans="1:10" ht="78.75" outlineLevel="6" x14ac:dyDescent="0.25">
      <c r="A637" s="3" t="s">
        <v>498</v>
      </c>
      <c r="B637" s="4" t="s">
        <v>493</v>
      </c>
      <c r="C637" s="4" t="s">
        <v>84</v>
      </c>
      <c r="D637" s="4" t="s">
        <v>86</v>
      </c>
      <c r="E637" s="4" t="s">
        <v>499</v>
      </c>
      <c r="F637" s="4" t="s">
        <v>4</v>
      </c>
      <c r="G637" s="38">
        <f>G638</f>
        <v>50</v>
      </c>
      <c r="H637" s="38">
        <f t="shared" si="291"/>
        <v>50</v>
      </c>
      <c r="I637" s="38">
        <f t="shared" si="291"/>
        <v>50</v>
      </c>
      <c r="J637" s="2"/>
    </row>
    <row r="638" spans="1:10" ht="63" outlineLevel="7" x14ac:dyDescent="0.25">
      <c r="A638" s="3" t="s">
        <v>97</v>
      </c>
      <c r="B638" s="4" t="s">
        <v>493</v>
      </c>
      <c r="C638" s="4" t="s">
        <v>84</v>
      </c>
      <c r="D638" s="4" t="s">
        <v>86</v>
      </c>
      <c r="E638" s="4" t="s">
        <v>499</v>
      </c>
      <c r="F638" s="4" t="s">
        <v>98</v>
      </c>
      <c r="G638" s="38">
        <v>50</v>
      </c>
      <c r="H638" s="38">
        <v>50</v>
      </c>
      <c r="I638" s="38">
        <v>50</v>
      </c>
      <c r="J638" s="2"/>
    </row>
    <row r="639" spans="1:10" s="10" customFormat="1" outlineLevel="1" x14ac:dyDescent="0.25">
      <c r="A639" s="13" t="s">
        <v>356</v>
      </c>
      <c r="B639" s="14" t="s">
        <v>493</v>
      </c>
      <c r="C639" s="14" t="s">
        <v>357</v>
      </c>
      <c r="D639" s="14" t="s">
        <v>2</v>
      </c>
      <c r="E639" s="14" t="s">
        <v>3</v>
      </c>
      <c r="F639" s="14" t="s">
        <v>4</v>
      </c>
      <c r="G639" s="36">
        <f>G640+G667+G734+G757+G777</f>
        <v>1299022.5068799998</v>
      </c>
      <c r="H639" s="36">
        <f t="shared" ref="H639:I639" si="292">H640+H667+H734+H757+H777</f>
        <v>1213104.0999999999</v>
      </c>
      <c r="I639" s="36">
        <f t="shared" si="292"/>
        <v>1213460.3499999999</v>
      </c>
      <c r="J639" s="9"/>
    </row>
    <row r="640" spans="1:10" s="12" customFormat="1" outlineLevel="2" x14ac:dyDescent="0.25">
      <c r="A640" s="15" t="s">
        <v>500</v>
      </c>
      <c r="B640" s="16" t="s">
        <v>493</v>
      </c>
      <c r="C640" s="16" t="s">
        <v>357</v>
      </c>
      <c r="D640" s="16" t="s">
        <v>6</v>
      </c>
      <c r="E640" s="16" t="s">
        <v>3</v>
      </c>
      <c r="F640" s="16" t="s">
        <v>4</v>
      </c>
      <c r="G640" s="37">
        <f>G646+G641</f>
        <v>523948.5</v>
      </c>
      <c r="H640" s="37">
        <f>H646</f>
        <v>516055.20000000007</v>
      </c>
      <c r="I640" s="37">
        <f>I646</f>
        <v>514097.80000000005</v>
      </c>
      <c r="J640" s="11"/>
    </row>
    <row r="641" spans="1:10" s="12" customFormat="1" ht="63" outlineLevel="2" x14ac:dyDescent="0.25">
      <c r="A641" s="3" t="s">
        <v>376</v>
      </c>
      <c r="B641" s="4">
        <v>773</v>
      </c>
      <c r="C641" s="22" t="s">
        <v>357</v>
      </c>
      <c r="D641" s="22" t="s">
        <v>6</v>
      </c>
      <c r="E641" s="22" t="s">
        <v>377</v>
      </c>
      <c r="F641" s="4" t="s">
        <v>4</v>
      </c>
      <c r="G641" s="38">
        <f>G642</f>
        <v>792</v>
      </c>
      <c r="H641" s="38">
        <f t="shared" ref="H641:I644" si="293">H642</f>
        <v>0</v>
      </c>
      <c r="I641" s="38">
        <f t="shared" si="293"/>
        <v>0</v>
      </c>
      <c r="J641" s="11"/>
    </row>
    <row r="642" spans="1:10" s="12" customFormat="1" ht="47.25" outlineLevel="2" x14ac:dyDescent="0.25">
      <c r="A642" s="3" t="s">
        <v>378</v>
      </c>
      <c r="B642" s="4">
        <v>773</v>
      </c>
      <c r="C642" s="22" t="s">
        <v>357</v>
      </c>
      <c r="D642" s="22" t="s">
        <v>6</v>
      </c>
      <c r="E642" s="4" t="s">
        <v>379</v>
      </c>
      <c r="F642" s="4" t="s">
        <v>4</v>
      </c>
      <c r="G642" s="38">
        <f>G643</f>
        <v>792</v>
      </c>
      <c r="H642" s="38">
        <f t="shared" si="293"/>
        <v>0</v>
      </c>
      <c r="I642" s="38">
        <f t="shared" si="293"/>
        <v>0</v>
      </c>
      <c r="J642" s="11"/>
    </row>
    <row r="643" spans="1:10" s="12" customFormat="1" ht="63" outlineLevel="2" x14ac:dyDescent="0.25">
      <c r="A643" s="3" t="s">
        <v>380</v>
      </c>
      <c r="B643" s="4">
        <v>773</v>
      </c>
      <c r="C643" s="22" t="s">
        <v>357</v>
      </c>
      <c r="D643" s="22" t="s">
        <v>6</v>
      </c>
      <c r="E643" s="4" t="s">
        <v>381</v>
      </c>
      <c r="F643" s="4" t="s">
        <v>4</v>
      </c>
      <c r="G643" s="38">
        <f>G644</f>
        <v>792</v>
      </c>
      <c r="H643" s="38">
        <f t="shared" si="293"/>
        <v>0</v>
      </c>
      <c r="I643" s="38">
        <f t="shared" si="293"/>
        <v>0</v>
      </c>
      <c r="J643" s="11"/>
    </row>
    <row r="644" spans="1:10" s="12" customFormat="1" ht="63" outlineLevel="2" x14ac:dyDescent="0.25">
      <c r="A644" s="3" t="s">
        <v>382</v>
      </c>
      <c r="B644" s="4">
        <v>773</v>
      </c>
      <c r="C644" s="22" t="s">
        <v>357</v>
      </c>
      <c r="D644" s="22" t="s">
        <v>6</v>
      </c>
      <c r="E644" s="22" t="s">
        <v>383</v>
      </c>
      <c r="F644" s="22" t="s">
        <v>4</v>
      </c>
      <c r="G644" s="38">
        <f>G645</f>
        <v>792</v>
      </c>
      <c r="H644" s="38">
        <f t="shared" si="293"/>
        <v>0</v>
      </c>
      <c r="I644" s="38">
        <f t="shared" si="293"/>
        <v>0</v>
      </c>
      <c r="J644" s="11"/>
    </row>
    <row r="645" spans="1:10" s="12" customFormat="1" ht="48" customHeight="1" outlineLevel="2" x14ac:dyDescent="0.25">
      <c r="A645" s="3" t="s">
        <v>97</v>
      </c>
      <c r="B645" s="4">
        <v>773</v>
      </c>
      <c r="C645" s="22" t="s">
        <v>357</v>
      </c>
      <c r="D645" s="22" t="s">
        <v>6</v>
      </c>
      <c r="E645" s="22" t="s">
        <v>383</v>
      </c>
      <c r="F645" s="22" t="s">
        <v>98</v>
      </c>
      <c r="G645" s="38">
        <v>792</v>
      </c>
      <c r="H645" s="38">
        <v>0</v>
      </c>
      <c r="I645" s="38">
        <v>0</v>
      </c>
      <c r="J645" s="11"/>
    </row>
    <row r="646" spans="1:10" ht="47.25" outlineLevel="3" x14ac:dyDescent="0.25">
      <c r="A646" s="3" t="s">
        <v>501</v>
      </c>
      <c r="B646" s="4" t="s">
        <v>493</v>
      </c>
      <c r="C646" s="4" t="s">
        <v>357</v>
      </c>
      <c r="D646" s="4" t="s">
        <v>6</v>
      </c>
      <c r="E646" s="4" t="s">
        <v>502</v>
      </c>
      <c r="F646" s="4" t="s">
        <v>4</v>
      </c>
      <c r="G646" s="38">
        <f>G647</f>
        <v>523156.5</v>
      </c>
      <c r="H646" s="38">
        <f t="shared" ref="H646:I647" si="294">H647</f>
        <v>516055.20000000007</v>
      </c>
      <c r="I646" s="38">
        <f t="shared" si="294"/>
        <v>514097.80000000005</v>
      </c>
      <c r="J646" s="2"/>
    </row>
    <row r="647" spans="1:10" ht="47.25" outlineLevel="4" x14ac:dyDescent="0.25">
      <c r="A647" s="3" t="s">
        <v>503</v>
      </c>
      <c r="B647" s="4" t="s">
        <v>493</v>
      </c>
      <c r="C647" s="4" t="s">
        <v>357</v>
      </c>
      <c r="D647" s="4" t="s">
        <v>6</v>
      </c>
      <c r="E647" s="4" t="s">
        <v>504</v>
      </c>
      <c r="F647" s="4" t="s">
        <v>4</v>
      </c>
      <c r="G647" s="38">
        <f>G648</f>
        <v>523156.5</v>
      </c>
      <c r="H647" s="38">
        <f t="shared" si="294"/>
        <v>516055.20000000007</v>
      </c>
      <c r="I647" s="38">
        <f t="shared" si="294"/>
        <v>514097.80000000005</v>
      </c>
      <c r="J647" s="2"/>
    </row>
    <row r="648" spans="1:10" ht="78.75" outlineLevel="5" x14ac:dyDescent="0.25">
      <c r="A648" s="3" t="s">
        <v>505</v>
      </c>
      <c r="B648" s="4" t="s">
        <v>493</v>
      </c>
      <c r="C648" s="4" t="s">
        <v>357</v>
      </c>
      <c r="D648" s="4" t="s">
        <v>6</v>
      </c>
      <c r="E648" s="4" t="s">
        <v>506</v>
      </c>
      <c r="F648" s="4" t="s">
        <v>4</v>
      </c>
      <c r="G648" s="38">
        <f>G649+G651+G655+G657+G659+G661+G663+G665+G653</f>
        <v>523156.5</v>
      </c>
      <c r="H648" s="38">
        <f t="shared" ref="H648:I648" si="295">H649+H651+H655+H657+H659+H661+H663+H665</f>
        <v>516055.20000000007</v>
      </c>
      <c r="I648" s="38">
        <f t="shared" si="295"/>
        <v>514097.80000000005</v>
      </c>
      <c r="J648" s="2"/>
    </row>
    <row r="649" spans="1:10" ht="31.5" outlineLevel="6" x14ac:dyDescent="0.25">
      <c r="A649" s="3" t="s">
        <v>507</v>
      </c>
      <c r="B649" s="4" t="s">
        <v>493</v>
      </c>
      <c r="C649" s="4" t="s">
        <v>357</v>
      </c>
      <c r="D649" s="4" t="s">
        <v>6</v>
      </c>
      <c r="E649" s="4" t="s">
        <v>508</v>
      </c>
      <c r="F649" s="4" t="s">
        <v>4</v>
      </c>
      <c r="G649" s="38">
        <f>G650</f>
        <v>2270</v>
      </c>
      <c r="H649" s="38">
        <f t="shared" ref="H649:I649" si="296">H650</f>
        <v>2000</v>
      </c>
      <c r="I649" s="38">
        <f t="shared" si="296"/>
        <v>1626.4</v>
      </c>
      <c r="J649" s="2"/>
    </row>
    <row r="650" spans="1:10" ht="63" outlineLevel="7" x14ac:dyDescent="0.25">
      <c r="A650" s="3" t="s">
        <v>97</v>
      </c>
      <c r="B650" s="4" t="s">
        <v>493</v>
      </c>
      <c r="C650" s="4" t="s">
        <v>357</v>
      </c>
      <c r="D650" s="4" t="s">
        <v>6</v>
      </c>
      <c r="E650" s="4" t="s">
        <v>508</v>
      </c>
      <c r="F650" s="4" t="s">
        <v>98</v>
      </c>
      <c r="G650" s="38">
        <f>3062-792</f>
        <v>2270</v>
      </c>
      <c r="H650" s="38">
        <v>2000</v>
      </c>
      <c r="I650" s="38">
        <v>1626.4</v>
      </c>
      <c r="J650" s="2"/>
    </row>
    <row r="651" spans="1:10" ht="31.5" outlineLevel="6" x14ac:dyDescent="0.25">
      <c r="A651" s="3" t="s">
        <v>509</v>
      </c>
      <c r="B651" s="4" t="s">
        <v>493</v>
      </c>
      <c r="C651" s="4" t="s">
        <v>357</v>
      </c>
      <c r="D651" s="4" t="s">
        <v>6</v>
      </c>
      <c r="E651" s="4" t="s">
        <v>510</v>
      </c>
      <c r="F651" s="4" t="s">
        <v>4</v>
      </c>
      <c r="G651" s="38">
        <f>G652</f>
        <v>600</v>
      </c>
      <c r="H651" s="38">
        <f t="shared" ref="H651:I651" si="297">H652</f>
        <v>600</v>
      </c>
      <c r="I651" s="38">
        <f t="shared" si="297"/>
        <v>600</v>
      </c>
      <c r="J651" s="2"/>
    </row>
    <row r="652" spans="1:10" ht="63" outlineLevel="7" x14ac:dyDescent="0.25">
      <c r="A652" s="3" t="s">
        <v>97</v>
      </c>
      <c r="B652" s="4" t="s">
        <v>493</v>
      </c>
      <c r="C652" s="4" t="s">
        <v>357</v>
      </c>
      <c r="D652" s="4" t="s">
        <v>6</v>
      </c>
      <c r="E652" s="4" t="s">
        <v>510</v>
      </c>
      <c r="F652" s="4" t="s">
        <v>98</v>
      </c>
      <c r="G652" s="38">
        <v>600</v>
      </c>
      <c r="H652" s="38">
        <v>600</v>
      </c>
      <c r="I652" s="38">
        <v>600</v>
      </c>
      <c r="J652" s="2"/>
    </row>
    <row r="653" spans="1:10" ht="63" outlineLevel="7" x14ac:dyDescent="0.25">
      <c r="A653" s="3" t="s">
        <v>695</v>
      </c>
      <c r="B653" s="4" t="s">
        <v>493</v>
      </c>
      <c r="C653" s="4" t="s">
        <v>357</v>
      </c>
      <c r="D653" s="4" t="s">
        <v>6</v>
      </c>
      <c r="E653" s="22" t="s">
        <v>696</v>
      </c>
      <c r="F653" s="4" t="s">
        <v>4</v>
      </c>
      <c r="G653" s="38">
        <f>G654</f>
        <v>7980</v>
      </c>
      <c r="H653" s="38">
        <f t="shared" ref="H653:I653" si="298">H654</f>
        <v>0</v>
      </c>
      <c r="I653" s="38">
        <f t="shared" si="298"/>
        <v>0</v>
      </c>
      <c r="J653" s="2"/>
    </row>
    <row r="654" spans="1:10" ht="49.5" customHeight="1" outlineLevel="7" x14ac:dyDescent="0.25">
      <c r="A654" s="3" t="s">
        <v>97</v>
      </c>
      <c r="B654" s="4" t="s">
        <v>493</v>
      </c>
      <c r="C654" s="4" t="s">
        <v>357</v>
      </c>
      <c r="D654" s="4" t="s">
        <v>6</v>
      </c>
      <c r="E654" s="22" t="s">
        <v>696</v>
      </c>
      <c r="F654" s="4" t="s">
        <v>98</v>
      </c>
      <c r="G654" s="38">
        <v>7980</v>
      </c>
      <c r="H654" s="38">
        <v>0</v>
      </c>
      <c r="I654" s="38">
        <v>0</v>
      </c>
      <c r="J654" s="2"/>
    </row>
    <row r="655" spans="1:10" ht="47.25" outlineLevel="6" x14ac:dyDescent="0.25">
      <c r="A655" s="3" t="s">
        <v>511</v>
      </c>
      <c r="B655" s="4" t="s">
        <v>493</v>
      </c>
      <c r="C655" s="4" t="s">
        <v>357</v>
      </c>
      <c r="D655" s="4" t="s">
        <v>6</v>
      </c>
      <c r="E655" s="4" t="s">
        <v>512</v>
      </c>
      <c r="F655" s="4" t="s">
        <v>4</v>
      </c>
      <c r="G655" s="38">
        <f>G656</f>
        <v>150</v>
      </c>
      <c r="H655" s="38">
        <f t="shared" ref="H655:I655" si="299">H656</f>
        <v>150</v>
      </c>
      <c r="I655" s="38">
        <f t="shared" si="299"/>
        <v>150</v>
      </c>
      <c r="J655" s="2"/>
    </row>
    <row r="656" spans="1:10" ht="31.5" outlineLevel="7" x14ac:dyDescent="0.25">
      <c r="A656" s="3" t="s">
        <v>41</v>
      </c>
      <c r="B656" s="4" t="s">
        <v>493</v>
      </c>
      <c r="C656" s="4" t="s">
        <v>357</v>
      </c>
      <c r="D656" s="4" t="s">
        <v>6</v>
      </c>
      <c r="E656" s="4" t="s">
        <v>512</v>
      </c>
      <c r="F656" s="4" t="s">
        <v>42</v>
      </c>
      <c r="G656" s="38">
        <v>150</v>
      </c>
      <c r="H656" s="38">
        <v>150</v>
      </c>
      <c r="I656" s="38">
        <v>150</v>
      </c>
      <c r="J656" s="2"/>
    </row>
    <row r="657" spans="1:10" ht="126" outlineLevel="6" x14ac:dyDescent="0.25">
      <c r="A657" s="3" t="s">
        <v>513</v>
      </c>
      <c r="B657" s="4" t="s">
        <v>493</v>
      </c>
      <c r="C657" s="4" t="s">
        <v>357</v>
      </c>
      <c r="D657" s="4" t="s">
        <v>6</v>
      </c>
      <c r="E657" s="4" t="s">
        <v>514</v>
      </c>
      <c r="F657" s="4" t="s">
        <v>4</v>
      </c>
      <c r="G657" s="38">
        <f>G658</f>
        <v>900</v>
      </c>
      <c r="H657" s="38">
        <f t="shared" ref="H657:I657" si="300">H658</f>
        <v>900</v>
      </c>
      <c r="I657" s="38">
        <f t="shared" si="300"/>
        <v>900</v>
      </c>
      <c r="J657" s="2"/>
    </row>
    <row r="658" spans="1:10" ht="63" outlineLevel="7" x14ac:dyDescent="0.25">
      <c r="A658" s="3" t="s">
        <v>97</v>
      </c>
      <c r="B658" s="4" t="s">
        <v>493</v>
      </c>
      <c r="C658" s="4" t="s">
        <v>357</v>
      </c>
      <c r="D658" s="4" t="s">
        <v>6</v>
      </c>
      <c r="E658" s="4" t="s">
        <v>514</v>
      </c>
      <c r="F658" s="4" t="s">
        <v>98</v>
      </c>
      <c r="G658" s="38">
        <v>900</v>
      </c>
      <c r="H658" s="38">
        <v>900</v>
      </c>
      <c r="I658" s="38">
        <v>900</v>
      </c>
      <c r="J658" s="2"/>
    </row>
    <row r="659" spans="1:10" ht="63" outlineLevel="6" x14ac:dyDescent="0.25">
      <c r="A659" s="3" t="s">
        <v>515</v>
      </c>
      <c r="B659" s="4" t="s">
        <v>493</v>
      </c>
      <c r="C659" s="4" t="s">
        <v>357</v>
      </c>
      <c r="D659" s="4" t="s">
        <v>6</v>
      </c>
      <c r="E659" s="4" t="s">
        <v>516</v>
      </c>
      <c r="F659" s="4" t="s">
        <v>4</v>
      </c>
      <c r="G659" s="38">
        <f>G660</f>
        <v>0</v>
      </c>
      <c r="H659" s="38">
        <f t="shared" ref="H659:I659" si="301">H660</f>
        <v>1648.4</v>
      </c>
      <c r="I659" s="38">
        <f t="shared" si="301"/>
        <v>0</v>
      </c>
      <c r="J659" s="2"/>
    </row>
    <row r="660" spans="1:10" ht="63" outlineLevel="7" x14ac:dyDescent="0.25">
      <c r="A660" s="3" t="s">
        <v>97</v>
      </c>
      <c r="B660" s="4" t="s">
        <v>493</v>
      </c>
      <c r="C660" s="4" t="s">
        <v>357</v>
      </c>
      <c r="D660" s="4" t="s">
        <v>6</v>
      </c>
      <c r="E660" s="4" t="s">
        <v>516</v>
      </c>
      <c r="F660" s="4" t="s">
        <v>98</v>
      </c>
      <c r="G660" s="38">
        <v>0</v>
      </c>
      <c r="H660" s="38">
        <v>1648.4</v>
      </c>
      <c r="I660" s="38">
        <f>2500-2500</f>
        <v>0</v>
      </c>
      <c r="J660" s="2"/>
    </row>
    <row r="661" spans="1:10" ht="157.5" outlineLevel="6" x14ac:dyDescent="0.25">
      <c r="A661" s="3" t="s">
        <v>517</v>
      </c>
      <c r="B661" s="4" t="s">
        <v>493</v>
      </c>
      <c r="C661" s="4" t="s">
        <v>357</v>
      </c>
      <c r="D661" s="4" t="s">
        <v>6</v>
      </c>
      <c r="E661" s="4" t="s">
        <v>518</v>
      </c>
      <c r="F661" s="4" t="s">
        <v>4</v>
      </c>
      <c r="G661" s="38">
        <f>G662</f>
        <v>280065</v>
      </c>
      <c r="H661" s="38">
        <f t="shared" ref="H661:I661" si="302">H662</f>
        <v>280901.40000000002</v>
      </c>
      <c r="I661" s="38">
        <f t="shared" si="302"/>
        <v>281035</v>
      </c>
      <c r="J661" s="2"/>
    </row>
    <row r="662" spans="1:10" ht="63" outlineLevel="7" x14ac:dyDescent="0.25">
      <c r="A662" s="3" t="s">
        <v>97</v>
      </c>
      <c r="B662" s="4" t="s">
        <v>493</v>
      </c>
      <c r="C662" s="4" t="s">
        <v>357</v>
      </c>
      <c r="D662" s="4" t="s">
        <v>6</v>
      </c>
      <c r="E662" s="4" t="s">
        <v>518</v>
      </c>
      <c r="F662" s="4" t="s">
        <v>98</v>
      </c>
      <c r="G662" s="38">
        <v>280065</v>
      </c>
      <c r="H662" s="38">
        <v>280901.40000000002</v>
      </c>
      <c r="I662" s="38">
        <v>281035</v>
      </c>
      <c r="J662" s="2"/>
    </row>
    <row r="663" spans="1:10" ht="63" outlineLevel="6" x14ac:dyDescent="0.25">
      <c r="A663" s="3" t="s">
        <v>515</v>
      </c>
      <c r="B663" s="4" t="s">
        <v>493</v>
      </c>
      <c r="C663" s="4" t="s">
        <v>357</v>
      </c>
      <c r="D663" s="4" t="s">
        <v>6</v>
      </c>
      <c r="E663" s="4" t="s">
        <v>519</v>
      </c>
      <c r="F663" s="4" t="s">
        <v>4</v>
      </c>
      <c r="G663" s="38">
        <f>G664</f>
        <v>0</v>
      </c>
      <c r="H663" s="38">
        <f t="shared" ref="H663:I663" si="303">H664</f>
        <v>246.3</v>
      </c>
      <c r="I663" s="38">
        <f t="shared" si="303"/>
        <v>0</v>
      </c>
      <c r="J663" s="2"/>
    </row>
    <row r="664" spans="1:10" ht="50.25" customHeight="1" outlineLevel="7" x14ac:dyDescent="0.25">
      <c r="A664" s="3" t="s">
        <v>97</v>
      </c>
      <c r="B664" s="4" t="s">
        <v>493</v>
      </c>
      <c r="C664" s="4" t="s">
        <v>357</v>
      </c>
      <c r="D664" s="4" t="s">
        <v>6</v>
      </c>
      <c r="E664" s="4" t="s">
        <v>519</v>
      </c>
      <c r="F664" s="4" t="s">
        <v>98</v>
      </c>
      <c r="G664" s="38">
        <v>0</v>
      </c>
      <c r="H664" s="38">
        <v>246.3</v>
      </c>
      <c r="I664" s="38">
        <f>373.6-373.6</f>
        <v>0</v>
      </c>
      <c r="J664" s="2"/>
    </row>
    <row r="665" spans="1:10" ht="47.25" outlineLevel="6" x14ac:dyDescent="0.25">
      <c r="A665" s="3" t="s">
        <v>520</v>
      </c>
      <c r="B665" s="4" t="s">
        <v>493</v>
      </c>
      <c r="C665" s="4" t="s">
        <v>357</v>
      </c>
      <c r="D665" s="4" t="s">
        <v>6</v>
      </c>
      <c r="E665" s="4" t="s">
        <v>521</v>
      </c>
      <c r="F665" s="4" t="s">
        <v>4</v>
      </c>
      <c r="G665" s="38">
        <f>G666</f>
        <v>231191.5</v>
      </c>
      <c r="H665" s="38">
        <f t="shared" ref="H665:I665" si="304">H666</f>
        <v>229609.1</v>
      </c>
      <c r="I665" s="38">
        <f t="shared" si="304"/>
        <v>229786.4</v>
      </c>
      <c r="J665" s="2"/>
    </row>
    <row r="666" spans="1:10" ht="63" outlineLevel="7" x14ac:dyDescent="0.25">
      <c r="A666" s="3" t="s">
        <v>97</v>
      </c>
      <c r="B666" s="4" t="s">
        <v>493</v>
      </c>
      <c r="C666" s="4" t="s">
        <v>357</v>
      </c>
      <c r="D666" s="4" t="s">
        <v>6</v>
      </c>
      <c r="E666" s="4" t="s">
        <v>521</v>
      </c>
      <c r="F666" s="4" t="s">
        <v>98</v>
      </c>
      <c r="G666" s="38">
        <f>227842.8+3348.7</f>
        <v>231191.5</v>
      </c>
      <c r="H666" s="38">
        <v>229609.1</v>
      </c>
      <c r="I666" s="38">
        <v>229786.4</v>
      </c>
      <c r="J666" s="2"/>
    </row>
    <row r="667" spans="1:10" s="12" customFormat="1" outlineLevel="2" x14ac:dyDescent="0.25">
      <c r="A667" s="15" t="s">
        <v>522</v>
      </c>
      <c r="B667" s="16" t="s">
        <v>493</v>
      </c>
      <c r="C667" s="16" t="s">
        <v>357</v>
      </c>
      <c r="D667" s="16" t="s">
        <v>8</v>
      </c>
      <c r="E667" s="16" t="s">
        <v>3</v>
      </c>
      <c r="F667" s="16" t="s">
        <v>4</v>
      </c>
      <c r="G667" s="37">
        <f>G668</f>
        <v>666863.18635999993</v>
      </c>
      <c r="H667" s="37">
        <f t="shared" ref="H667:I668" si="305">H668</f>
        <v>594632.79999999993</v>
      </c>
      <c r="I667" s="37">
        <f t="shared" si="305"/>
        <v>596898.95000000007</v>
      </c>
      <c r="J667" s="11"/>
    </row>
    <row r="668" spans="1:10" ht="47.25" outlineLevel="3" x14ac:dyDescent="0.25">
      <c r="A668" s="3" t="s">
        <v>501</v>
      </c>
      <c r="B668" s="4" t="s">
        <v>493</v>
      </c>
      <c r="C668" s="4" t="s">
        <v>357</v>
      </c>
      <c r="D668" s="4" t="s">
        <v>8</v>
      </c>
      <c r="E668" s="4" t="s">
        <v>502</v>
      </c>
      <c r="F668" s="4" t="s">
        <v>4</v>
      </c>
      <c r="G668" s="38">
        <f>G669</f>
        <v>666863.18635999993</v>
      </c>
      <c r="H668" s="38">
        <f t="shared" si="305"/>
        <v>594632.79999999993</v>
      </c>
      <c r="I668" s="38">
        <f t="shared" si="305"/>
        <v>596898.95000000007</v>
      </c>
      <c r="J668" s="2"/>
    </row>
    <row r="669" spans="1:10" ht="47.25" outlineLevel="4" x14ac:dyDescent="0.25">
      <c r="A669" s="3" t="s">
        <v>503</v>
      </c>
      <c r="B669" s="4" t="s">
        <v>493</v>
      </c>
      <c r="C669" s="4" t="s">
        <v>357</v>
      </c>
      <c r="D669" s="4" t="s">
        <v>8</v>
      </c>
      <c r="E669" s="4" t="s">
        <v>504</v>
      </c>
      <c r="F669" s="4" t="s">
        <v>4</v>
      </c>
      <c r="G669" s="38">
        <f>G670+G726+G729+G723</f>
        <v>666863.18635999993</v>
      </c>
      <c r="H669" s="38">
        <f>H670+H726+H729+H723</f>
        <v>594632.79999999993</v>
      </c>
      <c r="I669" s="38">
        <f>I670+I726+I729+I723</f>
        <v>596898.95000000007</v>
      </c>
      <c r="J669" s="2"/>
    </row>
    <row r="670" spans="1:10" ht="78.75" outlineLevel="5" x14ac:dyDescent="0.25">
      <c r="A670" s="3" t="s">
        <v>523</v>
      </c>
      <c r="B670" s="4" t="s">
        <v>493</v>
      </c>
      <c r="C670" s="4" t="s">
        <v>357</v>
      </c>
      <c r="D670" s="4" t="s">
        <v>8</v>
      </c>
      <c r="E670" s="4" t="s">
        <v>524</v>
      </c>
      <c r="F670" s="4" t="s">
        <v>4</v>
      </c>
      <c r="G670" s="38">
        <f>G671+G673+G675+G679+G681+G683+G685+G687+G689+G693+G695+G701+G711+G713+G717+G721+G691+G715+G705+G677+G703+G719+G707+G709+G697+G699</f>
        <v>633772.98635999998</v>
      </c>
      <c r="H670" s="38">
        <f>H671+H673+H675+H679+H681+H683+H685+H687+H689+H693+H695+H701+H711+H713+H717+H721+H691+H715+H705</f>
        <v>592868.39999999991</v>
      </c>
      <c r="I670" s="38">
        <f>I671+I673+I675+I679+I681+I683+I685+I687+I689+I693+I695+I701+I711+I713+I717+I721+I691+I715+I705</f>
        <v>596898.95000000007</v>
      </c>
      <c r="J670" s="2"/>
    </row>
    <row r="671" spans="1:10" ht="78.75" outlineLevel="6" x14ac:dyDescent="0.25">
      <c r="A671" s="3" t="s">
        <v>525</v>
      </c>
      <c r="B671" s="4" t="s">
        <v>493</v>
      </c>
      <c r="C671" s="4" t="s">
        <v>357</v>
      </c>
      <c r="D671" s="4" t="s">
        <v>8</v>
      </c>
      <c r="E671" s="4" t="s">
        <v>526</v>
      </c>
      <c r="F671" s="4" t="s">
        <v>4</v>
      </c>
      <c r="G671" s="38">
        <f>G672</f>
        <v>30</v>
      </c>
      <c r="H671" s="38">
        <f t="shared" ref="H671:I671" si="306">H672</f>
        <v>30</v>
      </c>
      <c r="I671" s="38">
        <f t="shared" si="306"/>
        <v>15.05</v>
      </c>
      <c r="J671" s="2"/>
    </row>
    <row r="672" spans="1:10" ht="63" outlineLevel="7" x14ac:dyDescent="0.25">
      <c r="A672" s="3" t="s">
        <v>97</v>
      </c>
      <c r="B672" s="4" t="s">
        <v>493</v>
      </c>
      <c r="C672" s="4" t="s">
        <v>357</v>
      </c>
      <c r="D672" s="4" t="s">
        <v>8</v>
      </c>
      <c r="E672" s="4" t="s">
        <v>526</v>
      </c>
      <c r="F672" s="4" t="s">
        <v>98</v>
      </c>
      <c r="G672" s="38">
        <v>30</v>
      </c>
      <c r="H672" s="38">
        <v>30</v>
      </c>
      <c r="I672" s="38">
        <f>30-14.95</f>
        <v>15.05</v>
      </c>
      <c r="J672" s="2"/>
    </row>
    <row r="673" spans="1:10" ht="31.5" outlineLevel="6" x14ac:dyDescent="0.25">
      <c r="A673" s="3" t="s">
        <v>527</v>
      </c>
      <c r="B673" s="4" t="s">
        <v>493</v>
      </c>
      <c r="C673" s="4" t="s">
        <v>357</v>
      </c>
      <c r="D673" s="4" t="s">
        <v>8</v>
      </c>
      <c r="E673" s="4" t="s">
        <v>528</v>
      </c>
      <c r="F673" s="4" t="s">
        <v>4</v>
      </c>
      <c r="G673" s="38">
        <f>G674</f>
        <v>2546.6643599999998</v>
      </c>
      <c r="H673" s="38">
        <f t="shared" ref="H673:I673" si="307">H674</f>
        <v>1648.7</v>
      </c>
      <c r="I673" s="38">
        <f t="shared" si="307"/>
        <v>1648.7</v>
      </c>
      <c r="J673" s="2"/>
    </row>
    <row r="674" spans="1:10" ht="63" outlineLevel="7" x14ac:dyDescent="0.25">
      <c r="A674" s="3" t="s">
        <v>97</v>
      </c>
      <c r="B674" s="4" t="s">
        <v>493</v>
      </c>
      <c r="C674" s="4" t="s">
        <v>357</v>
      </c>
      <c r="D674" s="4" t="s">
        <v>8</v>
      </c>
      <c r="E674" s="4" t="s">
        <v>528</v>
      </c>
      <c r="F674" s="4" t="s">
        <v>98</v>
      </c>
      <c r="G674" s="38">
        <f>3529.7-747.1-235.93564</f>
        <v>2546.6643599999998</v>
      </c>
      <c r="H674" s="38">
        <v>1648.7</v>
      </c>
      <c r="I674" s="38">
        <v>1648.7</v>
      </c>
      <c r="J674" s="2"/>
    </row>
    <row r="675" spans="1:10" ht="31.5" outlineLevel="6" x14ac:dyDescent="0.25">
      <c r="A675" s="3" t="s">
        <v>509</v>
      </c>
      <c r="B675" s="4" t="s">
        <v>493</v>
      </c>
      <c r="C675" s="4" t="s">
        <v>357</v>
      </c>
      <c r="D675" s="4" t="s">
        <v>8</v>
      </c>
      <c r="E675" s="4" t="s">
        <v>529</v>
      </c>
      <c r="F675" s="4" t="s">
        <v>4</v>
      </c>
      <c r="G675" s="38">
        <f>G676</f>
        <v>600</v>
      </c>
      <c r="H675" s="38">
        <f t="shared" ref="H675:I675" si="308">H676</f>
        <v>600</v>
      </c>
      <c r="I675" s="38">
        <f t="shared" si="308"/>
        <v>600</v>
      </c>
      <c r="J675" s="2"/>
    </row>
    <row r="676" spans="1:10" ht="63" outlineLevel="7" x14ac:dyDescent="0.25">
      <c r="A676" s="3" t="s">
        <v>97</v>
      </c>
      <c r="B676" s="4" t="s">
        <v>493</v>
      </c>
      <c r="C676" s="4" t="s">
        <v>357</v>
      </c>
      <c r="D676" s="4" t="s">
        <v>8</v>
      </c>
      <c r="E676" s="4" t="s">
        <v>529</v>
      </c>
      <c r="F676" s="4" t="s">
        <v>98</v>
      </c>
      <c r="G676" s="38">
        <v>600</v>
      </c>
      <c r="H676" s="38">
        <v>600</v>
      </c>
      <c r="I676" s="38">
        <v>600</v>
      </c>
      <c r="J676" s="2"/>
    </row>
    <row r="677" spans="1:10" ht="63" outlineLevel="7" x14ac:dyDescent="0.25">
      <c r="A677" s="3" t="s">
        <v>695</v>
      </c>
      <c r="B677" s="4" t="s">
        <v>493</v>
      </c>
      <c r="C677" s="4" t="s">
        <v>357</v>
      </c>
      <c r="D677" s="4" t="s">
        <v>8</v>
      </c>
      <c r="E677" s="22" t="s">
        <v>697</v>
      </c>
      <c r="F677" s="4" t="s">
        <v>4</v>
      </c>
      <c r="G677" s="38">
        <f>G678</f>
        <v>11586</v>
      </c>
      <c r="H677" s="38">
        <f t="shared" ref="H677:I677" si="309">H678</f>
        <v>0</v>
      </c>
      <c r="I677" s="38">
        <f t="shared" si="309"/>
        <v>0</v>
      </c>
      <c r="J677" s="2"/>
    </row>
    <row r="678" spans="1:10" ht="48.75" customHeight="1" outlineLevel="7" x14ac:dyDescent="0.25">
      <c r="A678" s="3" t="s">
        <v>97</v>
      </c>
      <c r="B678" s="4" t="s">
        <v>493</v>
      </c>
      <c r="C678" s="4" t="s">
        <v>357</v>
      </c>
      <c r="D678" s="4" t="s">
        <v>8</v>
      </c>
      <c r="E678" s="22" t="s">
        <v>697</v>
      </c>
      <c r="F678" s="4" t="s">
        <v>98</v>
      </c>
      <c r="G678" s="38">
        <v>11586</v>
      </c>
      <c r="H678" s="38">
        <v>0</v>
      </c>
      <c r="I678" s="38">
        <v>0</v>
      </c>
      <c r="J678" s="2"/>
    </row>
    <row r="679" spans="1:10" ht="31.5" outlineLevel="6" x14ac:dyDescent="0.25">
      <c r="A679" s="3" t="s">
        <v>530</v>
      </c>
      <c r="B679" s="4" t="s">
        <v>493</v>
      </c>
      <c r="C679" s="4" t="s">
        <v>357</v>
      </c>
      <c r="D679" s="4" t="s">
        <v>8</v>
      </c>
      <c r="E679" s="4" t="s">
        <v>531</v>
      </c>
      <c r="F679" s="4" t="s">
        <v>4</v>
      </c>
      <c r="G679" s="38">
        <f>G680</f>
        <v>200</v>
      </c>
      <c r="H679" s="38">
        <f t="shared" ref="H679:I679" si="310">H680</f>
        <v>200</v>
      </c>
      <c r="I679" s="38">
        <f t="shared" si="310"/>
        <v>200</v>
      </c>
      <c r="J679" s="2"/>
    </row>
    <row r="680" spans="1:10" ht="31.5" outlineLevel="7" x14ac:dyDescent="0.25">
      <c r="A680" s="3" t="s">
        <v>41</v>
      </c>
      <c r="B680" s="4" t="s">
        <v>493</v>
      </c>
      <c r="C680" s="4" t="s">
        <v>357</v>
      </c>
      <c r="D680" s="4" t="s">
        <v>8</v>
      </c>
      <c r="E680" s="4" t="s">
        <v>531</v>
      </c>
      <c r="F680" s="4" t="s">
        <v>42</v>
      </c>
      <c r="G680" s="38">
        <v>200</v>
      </c>
      <c r="H680" s="38">
        <v>200</v>
      </c>
      <c r="I680" s="38">
        <v>200</v>
      </c>
      <c r="J680" s="2"/>
    </row>
    <row r="681" spans="1:10" ht="31.5" outlineLevel="6" x14ac:dyDescent="0.25">
      <c r="A681" s="3" t="s">
        <v>532</v>
      </c>
      <c r="B681" s="4" t="s">
        <v>493</v>
      </c>
      <c r="C681" s="4" t="s">
        <v>357</v>
      </c>
      <c r="D681" s="4" t="s">
        <v>8</v>
      </c>
      <c r="E681" s="4" t="s">
        <v>533</v>
      </c>
      <c r="F681" s="4" t="s">
        <v>4</v>
      </c>
      <c r="G681" s="38">
        <f>G682</f>
        <v>100</v>
      </c>
      <c r="H681" s="38">
        <f t="shared" ref="H681:I681" si="311">H682</f>
        <v>100</v>
      </c>
      <c r="I681" s="38">
        <f t="shared" si="311"/>
        <v>100</v>
      </c>
      <c r="J681" s="2"/>
    </row>
    <row r="682" spans="1:10" ht="31.5" outlineLevel="7" x14ac:dyDescent="0.25">
      <c r="A682" s="3" t="s">
        <v>41</v>
      </c>
      <c r="B682" s="4" t="s">
        <v>493</v>
      </c>
      <c r="C682" s="4" t="s">
        <v>357</v>
      </c>
      <c r="D682" s="4" t="s">
        <v>8</v>
      </c>
      <c r="E682" s="4" t="s">
        <v>533</v>
      </c>
      <c r="F682" s="4" t="s">
        <v>42</v>
      </c>
      <c r="G682" s="38">
        <v>100</v>
      </c>
      <c r="H682" s="38">
        <v>100</v>
      </c>
      <c r="I682" s="38">
        <v>100</v>
      </c>
      <c r="J682" s="2"/>
    </row>
    <row r="683" spans="1:10" ht="63" outlineLevel="6" x14ac:dyDescent="0.25">
      <c r="A683" s="3" t="s">
        <v>534</v>
      </c>
      <c r="B683" s="4" t="s">
        <v>493</v>
      </c>
      <c r="C683" s="4" t="s">
        <v>357</v>
      </c>
      <c r="D683" s="4" t="s">
        <v>8</v>
      </c>
      <c r="E683" s="4" t="s">
        <v>535</v>
      </c>
      <c r="F683" s="4" t="s">
        <v>4</v>
      </c>
      <c r="G683" s="38">
        <f>G684</f>
        <v>200</v>
      </c>
      <c r="H683" s="38">
        <f t="shared" ref="H683:I683" si="312">H684</f>
        <v>200</v>
      </c>
      <c r="I683" s="38">
        <f t="shared" si="312"/>
        <v>200</v>
      </c>
      <c r="J683" s="2"/>
    </row>
    <row r="684" spans="1:10" ht="31.5" outlineLevel="7" x14ac:dyDescent="0.25">
      <c r="A684" s="3" t="s">
        <v>41</v>
      </c>
      <c r="B684" s="4" t="s">
        <v>493</v>
      </c>
      <c r="C684" s="4" t="s">
        <v>357</v>
      </c>
      <c r="D684" s="4" t="s">
        <v>8</v>
      </c>
      <c r="E684" s="4" t="s">
        <v>535</v>
      </c>
      <c r="F684" s="4" t="s">
        <v>42</v>
      </c>
      <c r="G684" s="38">
        <v>200</v>
      </c>
      <c r="H684" s="38">
        <v>200</v>
      </c>
      <c r="I684" s="38">
        <v>200</v>
      </c>
      <c r="J684" s="2"/>
    </row>
    <row r="685" spans="1:10" ht="63" outlineLevel="6" x14ac:dyDescent="0.25">
      <c r="A685" s="3" t="s">
        <v>661</v>
      </c>
      <c r="B685" s="4" t="s">
        <v>493</v>
      </c>
      <c r="C685" s="4" t="s">
        <v>357</v>
      </c>
      <c r="D685" s="4" t="s">
        <v>8</v>
      </c>
      <c r="E685" s="4" t="s">
        <v>536</v>
      </c>
      <c r="F685" s="4" t="s">
        <v>4</v>
      </c>
      <c r="G685" s="38">
        <f>G686</f>
        <v>34607.199999999997</v>
      </c>
      <c r="H685" s="38">
        <f t="shared" ref="H685:I685" si="313">H686</f>
        <v>34607.199999999997</v>
      </c>
      <c r="I685" s="38">
        <f t="shared" si="313"/>
        <v>34607.199999999997</v>
      </c>
      <c r="J685" s="2"/>
    </row>
    <row r="686" spans="1:10" ht="63" outlineLevel="7" x14ac:dyDescent="0.25">
      <c r="A686" s="3" t="s">
        <v>97</v>
      </c>
      <c r="B686" s="4" t="s">
        <v>493</v>
      </c>
      <c r="C686" s="4" t="s">
        <v>357</v>
      </c>
      <c r="D686" s="4" t="s">
        <v>8</v>
      </c>
      <c r="E686" s="4" t="s">
        <v>536</v>
      </c>
      <c r="F686" s="4" t="s">
        <v>98</v>
      </c>
      <c r="G686" s="38">
        <v>34607.199999999997</v>
      </c>
      <c r="H686" s="38">
        <v>34607.199999999997</v>
      </c>
      <c r="I686" s="38">
        <v>34607.199999999997</v>
      </c>
      <c r="J686" s="2"/>
    </row>
    <row r="687" spans="1:10" ht="126" outlineLevel="6" x14ac:dyDescent="0.25">
      <c r="A687" s="3" t="s">
        <v>513</v>
      </c>
      <c r="B687" s="4" t="s">
        <v>493</v>
      </c>
      <c r="C687" s="4" t="s">
        <v>357</v>
      </c>
      <c r="D687" s="4" t="s">
        <v>8</v>
      </c>
      <c r="E687" s="4" t="s">
        <v>537</v>
      </c>
      <c r="F687" s="4" t="s">
        <v>4</v>
      </c>
      <c r="G687" s="38">
        <f>G688</f>
        <v>1000</v>
      </c>
      <c r="H687" s="38">
        <f t="shared" ref="H687:I687" si="314">H688</f>
        <v>1000</v>
      </c>
      <c r="I687" s="38">
        <f t="shared" si="314"/>
        <v>1000</v>
      </c>
      <c r="J687" s="2"/>
    </row>
    <row r="688" spans="1:10" ht="63" outlineLevel="7" x14ac:dyDescent="0.25">
      <c r="A688" s="3" t="s">
        <v>97</v>
      </c>
      <c r="B688" s="4" t="s">
        <v>493</v>
      </c>
      <c r="C688" s="4" t="s">
        <v>357</v>
      </c>
      <c r="D688" s="4" t="s">
        <v>8</v>
      </c>
      <c r="E688" s="4" t="s">
        <v>537</v>
      </c>
      <c r="F688" s="4" t="s">
        <v>98</v>
      </c>
      <c r="G688" s="38">
        <v>1000</v>
      </c>
      <c r="H688" s="38">
        <v>1000</v>
      </c>
      <c r="I688" s="38">
        <v>1000</v>
      </c>
      <c r="J688" s="2"/>
    </row>
    <row r="689" spans="1:10" ht="81" customHeight="1" outlineLevel="6" x14ac:dyDescent="0.25">
      <c r="A689" s="3" t="s">
        <v>538</v>
      </c>
      <c r="B689" s="4" t="s">
        <v>493</v>
      </c>
      <c r="C689" s="4" t="s">
        <v>357</v>
      </c>
      <c r="D689" s="4" t="s">
        <v>8</v>
      </c>
      <c r="E689" s="4" t="s">
        <v>539</v>
      </c>
      <c r="F689" s="4" t="s">
        <v>4</v>
      </c>
      <c r="G689" s="38">
        <f>G690</f>
        <v>1827</v>
      </c>
      <c r="H689" s="38">
        <f t="shared" ref="H689:I689" si="315">H690</f>
        <v>0</v>
      </c>
      <c r="I689" s="38">
        <f t="shared" si="315"/>
        <v>0</v>
      </c>
      <c r="J689" s="2"/>
    </row>
    <row r="690" spans="1:10" ht="49.5" customHeight="1" outlineLevel="7" x14ac:dyDescent="0.25">
      <c r="A690" s="3" t="s">
        <v>97</v>
      </c>
      <c r="B690" s="4" t="s">
        <v>493</v>
      </c>
      <c r="C690" s="4" t="s">
        <v>357</v>
      </c>
      <c r="D690" s="4" t="s">
        <v>8</v>
      </c>
      <c r="E690" s="4" t="s">
        <v>539</v>
      </c>
      <c r="F690" s="4" t="s">
        <v>98</v>
      </c>
      <c r="G690" s="38">
        <v>1827</v>
      </c>
      <c r="H690" s="38">
        <v>0</v>
      </c>
      <c r="I690" s="38">
        <v>0</v>
      </c>
      <c r="J690" s="2"/>
    </row>
    <row r="691" spans="1:10" ht="63" outlineLevel="7" x14ac:dyDescent="0.25">
      <c r="A691" s="3" t="s">
        <v>675</v>
      </c>
      <c r="B691" s="4" t="s">
        <v>493</v>
      </c>
      <c r="C691" s="4" t="s">
        <v>357</v>
      </c>
      <c r="D691" s="4" t="s">
        <v>8</v>
      </c>
      <c r="E691" s="4" t="s">
        <v>539</v>
      </c>
      <c r="F691" s="4" t="s">
        <v>4</v>
      </c>
      <c r="G691" s="38">
        <f>G692</f>
        <v>0</v>
      </c>
      <c r="H691" s="38">
        <f t="shared" ref="H691:I691" si="316">H692</f>
        <v>0</v>
      </c>
      <c r="I691" s="38">
        <f t="shared" si="316"/>
        <v>2500</v>
      </c>
      <c r="J691" s="2"/>
    </row>
    <row r="692" spans="1:10" ht="48" customHeight="1" outlineLevel="7" x14ac:dyDescent="0.25">
      <c r="A692" s="3" t="s">
        <v>97</v>
      </c>
      <c r="B692" s="4" t="s">
        <v>493</v>
      </c>
      <c r="C692" s="4" t="s">
        <v>357</v>
      </c>
      <c r="D692" s="4" t="s">
        <v>8</v>
      </c>
      <c r="E692" s="4" t="s">
        <v>539</v>
      </c>
      <c r="F692" s="4" t="s">
        <v>98</v>
      </c>
      <c r="G692" s="38">
        <v>0</v>
      </c>
      <c r="H692" s="38">
        <v>0</v>
      </c>
      <c r="I692" s="38">
        <v>2500</v>
      </c>
      <c r="J692" s="2"/>
    </row>
    <row r="693" spans="1:10" ht="110.25" outlineLevel="6" x14ac:dyDescent="0.25">
      <c r="A693" s="3" t="s">
        <v>540</v>
      </c>
      <c r="B693" s="4" t="s">
        <v>493</v>
      </c>
      <c r="C693" s="4" t="s">
        <v>357</v>
      </c>
      <c r="D693" s="4" t="s">
        <v>8</v>
      </c>
      <c r="E693" s="4" t="s">
        <v>541</v>
      </c>
      <c r="F693" s="4" t="s">
        <v>4</v>
      </c>
      <c r="G693" s="38">
        <f>G694</f>
        <v>584</v>
      </c>
      <c r="H693" s="38">
        <f t="shared" ref="H693:I693" si="317">H694</f>
        <v>594</v>
      </c>
      <c r="I693" s="38">
        <f t="shared" si="317"/>
        <v>594</v>
      </c>
      <c r="J693" s="2"/>
    </row>
    <row r="694" spans="1:10" ht="48" customHeight="1" outlineLevel="7" x14ac:dyDescent="0.25">
      <c r="A694" s="3" t="s">
        <v>97</v>
      </c>
      <c r="B694" s="4" t="s">
        <v>493</v>
      </c>
      <c r="C694" s="4" t="s">
        <v>357</v>
      </c>
      <c r="D694" s="4" t="s">
        <v>8</v>
      </c>
      <c r="E694" s="4" t="s">
        <v>541</v>
      </c>
      <c r="F694" s="4" t="s">
        <v>98</v>
      </c>
      <c r="G694" s="38">
        <v>584</v>
      </c>
      <c r="H694" s="38">
        <v>594</v>
      </c>
      <c r="I694" s="38">
        <v>594</v>
      </c>
      <c r="J694" s="2"/>
    </row>
    <row r="695" spans="1:10" ht="47.25" hidden="1" outlineLevel="6" x14ac:dyDescent="0.25">
      <c r="A695" s="3" t="s">
        <v>542</v>
      </c>
      <c r="B695" s="4" t="s">
        <v>493</v>
      </c>
      <c r="C695" s="4" t="s">
        <v>357</v>
      </c>
      <c r="D695" s="4" t="s">
        <v>8</v>
      </c>
      <c r="E695" s="4" t="s">
        <v>543</v>
      </c>
      <c r="F695" s="4" t="s">
        <v>4</v>
      </c>
      <c r="G695" s="38">
        <f>G696</f>
        <v>0</v>
      </c>
      <c r="H695" s="38">
        <f t="shared" ref="H695:I695" si="318">H696</f>
        <v>0</v>
      </c>
      <c r="I695" s="38">
        <f t="shared" si="318"/>
        <v>0</v>
      </c>
      <c r="J695" s="2"/>
    </row>
    <row r="696" spans="1:10" ht="63" hidden="1" outlineLevel="7" x14ac:dyDescent="0.25">
      <c r="A696" s="3" t="s">
        <v>97</v>
      </c>
      <c r="B696" s="4" t="s">
        <v>493</v>
      </c>
      <c r="C696" s="4" t="s">
        <v>357</v>
      </c>
      <c r="D696" s="4" t="s">
        <v>8</v>
      </c>
      <c r="E696" s="4" t="s">
        <v>543</v>
      </c>
      <c r="F696" s="4" t="s">
        <v>98</v>
      </c>
      <c r="G696" s="38">
        <v>0</v>
      </c>
      <c r="H696" s="38">
        <v>0</v>
      </c>
      <c r="I696" s="38">
        <f>100-100</f>
        <v>0</v>
      </c>
      <c r="J696" s="2"/>
    </row>
    <row r="697" spans="1:10" ht="94.5" outlineLevel="7" x14ac:dyDescent="0.25">
      <c r="A697" s="31" t="s">
        <v>743</v>
      </c>
      <c r="B697" s="33" t="s">
        <v>493</v>
      </c>
      <c r="C697" s="4" t="s">
        <v>357</v>
      </c>
      <c r="D697" s="4" t="s">
        <v>8</v>
      </c>
      <c r="E697" s="4" t="s">
        <v>741</v>
      </c>
      <c r="F697" s="4" t="s">
        <v>4</v>
      </c>
      <c r="G697" s="38">
        <f>G698</f>
        <v>500</v>
      </c>
      <c r="H697" s="38">
        <f t="shared" ref="H697:I697" si="319">H698</f>
        <v>0</v>
      </c>
      <c r="I697" s="38">
        <f t="shared" si="319"/>
        <v>0</v>
      </c>
      <c r="J697" s="2"/>
    </row>
    <row r="698" spans="1:10" ht="50.25" customHeight="1" outlineLevel="7" x14ac:dyDescent="0.25">
      <c r="A698" s="3" t="s">
        <v>97</v>
      </c>
      <c r="B698" s="4" t="s">
        <v>493</v>
      </c>
      <c r="C698" s="4" t="s">
        <v>357</v>
      </c>
      <c r="D698" s="4" t="s">
        <v>8</v>
      </c>
      <c r="E698" s="4" t="s">
        <v>741</v>
      </c>
      <c r="F698" s="4" t="s">
        <v>98</v>
      </c>
      <c r="G698" s="38">
        <v>500</v>
      </c>
      <c r="H698" s="38">
        <v>0</v>
      </c>
      <c r="I698" s="38">
        <v>0</v>
      </c>
      <c r="J698" s="2"/>
    </row>
    <row r="699" spans="1:10" ht="78.75" outlineLevel="7" x14ac:dyDescent="0.25">
      <c r="A699" s="31" t="s">
        <v>746</v>
      </c>
      <c r="B699" s="33" t="s">
        <v>493</v>
      </c>
      <c r="C699" s="4" t="s">
        <v>357</v>
      </c>
      <c r="D699" s="4" t="s">
        <v>8</v>
      </c>
      <c r="E699" s="4" t="s">
        <v>742</v>
      </c>
      <c r="F699" s="4" t="s">
        <v>4</v>
      </c>
      <c r="G699" s="38">
        <f>G700</f>
        <v>150</v>
      </c>
      <c r="H699" s="38">
        <f t="shared" ref="H699:I699" si="320">H700</f>
        <v>0</v>
      </c>
      <c r="I699" s="38">
        <f t="shared" si="320"/>
        <v>0</v>
      </c>
      <c r="J699" s="2"/>
    </row>
    <row r="700" spans="1:10" ht="31.5" outlineLevel="7" x14ac:dyDescent="0.25">
      <c r="A700" s="3" t="s">
        <v>41</v>
      </c>
      <c r="B700" s="4" t="s">
        <v>493</v>
      </c>
      <c r="C700" s="4" t="s">
        <v>357</v>
      </c>
      <c r="D700" s="4" t="s">
        <v>8</v>
      </c>
      <c r="E700" s="4" t="s">
        <v>742</v>
      </c>
      <c r="F700" s="4">
        <v>300</v>
      </c>
      <c r="G700" s="38">
        <v>150</v>
      </c>
      <c r="H700" s="38">
        <v>0</v>
      </c>
      <c r="I700" s="38">
        <v>0</v>
      </c>
      <c r="J700" s="2"/>
    </row>
    <row r="701" spans="1:10" ht="157.5" outlineLevel="6" x14ac:dyDescent="0.25">
      <c r="A701" s="3" t="s">
        <v>517</v>
      </c>
      <c r="B701" s="4" t="s">
        <v>493</v>
      </c>
      <c r="C701" s="4" t="s">
        <v>357</v>
      </c>
      <c r="D701" s="4" t="s">
        <v>8</v>
      </c>
      <c r="E701" s="4" t="s">
        <v>544</v>
      </c>
      <c r="F701" s="4" t="s">
        <v>4</v>
      </c>
      <c r="G701" s="38">
        <f>G702</f>
        <v>437207</v>
      </c>
      <c r="H701" s="38">
        <f t="shared" ref="H701:I701" si="321">H702</f>
        <v>430969.8</v>
      </c>
      <c r="I701" s="38">
        <f t="shared" si="321"/>
        <v>431167.1</v>
      </c>
      <c r="J701" s="2"/>
    </row>
    <row r="702" spans="1:10" ht="63" outlineLevel="7" x14ac:dyDescent="0.25">
      <c r="A702" s="3" t="s">
        <v>97</v>
      </c>
      <c r="B702" s="4" t="s">
        <v>493</v>
      </c>
      <c r="C702" s="4" t="s">
        <v>357</v>
      </c>
      <c r="D702" s="4" t="s">
        <v>8</v>
      </c>
      <c r="E702" s="4" t="s">
        <v>544</v>
      </c>
      <c r="F702" s="4" t="s">
        <v>98</v>
      </c>
      <c r="G702" s="38">
        <v>437207</v>
      </c>
      <c r="H702" s="38">
        <v>430969.8</v>
      </c>
      <c r="I702" s="38">
        <v>431167.1</v>
      </c>
      <c r="J702" s="2"/>
    </row>
    <row r="703" spans="1:10" ht="63" outlineLevel="7" x14ac:dyDescent="0.25">
      <c r="A703" s="31" t="s">
        <v>720</v>
      </c>
      <c r="B703" s="33" t="s">
        <v>493</v>
      </c>
      <c r="C703" s="4" t="s">
        <v>357</v>
      </c>
      <c r="D703" s="4" t="s">
        <v>8</v>
      </c>
      <c r="E703" s="22" t="s">
        <v>719</v>
      </c>
      <c r="F703" s="4" t="s">
        <v>4</v>
      </c>
      <c r="G703" s="38">
        <f>G704</f>
        <v>5000</v>
      </c>
      <c r="H703" s="38">
        <f t="shared" ref="H703:I703" si="322">H704</f>
        <v>0</v>
      </c>
      <c r="I703" s="38">
        <f t="shared" si="322"/>
        <v>0</v>
      </c>
      <c r="J703" s="2"/>
    </row>
    <row r="704" spans="1:10" ht="48" customHeight="1" outlineLevel="7" x14ac:dyDescent="0.25">
      <c r="A704" s="3" t="s">
        <v>97</v>
      </c>
      <c r="B704" s="4" t="s">
        <v>493</v>
      </c>
      <c r="C704" s="4" t="s">
        <v>357</v>
      </c>
      <c r="D704" s="4" t="s">
        <v>8</v>
      </c>
      <c r="E704" s="22" t="s">
        <v>719</v>
      </c>
      <c r="F704" s="4" t="s">
        <v>98</v>
      </c>
      <c r="G704" s="38">
        <v>5000</v>
      </c>
      <c r="H704" s="38">
        <v>0</v>
      </c>
      <c r="I704" s="38">
        <v>0</v>
      </c>
      <c r="J704" s="2"/>
    </row>
    <row r="705" spans="1:10" ht="94.5" outlineLevel="7" x14ac:dyDescent="0.25">
      <c r="A705" s="31" t="s">
        <v>680</v>
      </c>
      <c r="B705" s="30" t="s">
        <v>493</v>
      </c>
      <c r="C705" s="22" t="s">
        <v>357</v>
      </c>
      <c r="D705" s="22" t="s">
        <v>8</v>
      </c>
      <c r="E705" s="22" t="s">
        <v>681</v>
      </c>
      <c r="F705" s="22" t="s">
        <v>4</v>
      </c>
      <c r="G705" s="38">
        <f>G706</f>
        <v>510.3</v>
      </c>
      <c r="H705" s="38">
        <f t="shared" ref="H705:I705" si="323">H706</f>
        <v>0</v>
      </c>
      <c r="I705" s="38">
        <f t="shared" si="323"/>
        <v>0</v>
      </c>
      <c r="J705" s="2"/>
    </row>
    <row r="706" spans="1:10" ht="48.75" customHeight="1" outlineLevel="7" x14ac:dyDescent="0.25">
      <c r="A706" s="3" t="s">
        <v>97</v>
      </c>
      <c r="B706" s="22" t="s">
        <v>493</v>
      </c>
      <c r="C706" s="22" t="s">
        <v>357</v>
      </c>
      <c r="D706" s="22" t="s">
        <v>8</v>
      </c>
      <c r="E706" s="22" t="s">
        <v>681</v>
      </c>
      <c r="F706" s="22" t="s">
        <v>98</v>
      </c>
      <c r="G706" s="38">
        <v>510.3</v>
      </c>
      <c r="H706" s="38">
        <v>0</v>
      </c>
      <c r="I706" s="38">
        <v>0</v>
      </c>
      <c r="J706" s="2"/>
    </row>
    <row r="707" spans="1:10" ht="111.75" customHeight="1" outlineLevel="7" x14ac:dyDescent="0.25">
      <c r="A707" s="31" t="s">
        <v>739</v>
      </c>
      <c r="B707" s="4" t="s">
        <v>493</v>
      </c>
      <c r="C707" s="4" t="s">
        <v>357</v>
      </c>
      <c r="D707" s="4" t="s">
        <v>8</v>
      </c>
      <c r="E707" s="4" t="s">
        <v>737</v>
      </c>
      <c r="F707" s="4" t="s">
        <v>4</v>
      </c>
      <c r="G707" s="38">
        <f>G708</f>
        <v>5687.69</v>
      </c>
      <c r="H707" s="38">
        <f t="shared" ref="H707:I707" si="324">H708</f>
        <v>0</v>
      </c>
      <c r="I707" s="38">
        <f t="shared" si="324"/>
        <v>0</v>
      </c>
      <c r="J707" s="2"/>
    </row>
    <row r="708" spans="1:10" ht="48" customHeight="1" outlineLevel="7" x14ac:dyDescent="0.25">
      <c r="A708" s="3" t="s">
        <v>97</v>
      </c>
      <c r="B708" s="4" t="s">
        <v>493</v>
      </c>
      <c r="C708" s="4" t="s">
        <v>357</v>
      </c>
      <c r="D708" s="4" t="s">
        <v>8</v>
      </c>
      <c r="E708" s="4" t="s">
        <v>737</v>
      </c>
      <c r="F708" s="4" t="s">
        <v>98</v>
      </c>
      <c r="G708" s="38">
        <f>5536.25678+151.43322</f>
        <v>5687.69</v>
      </c>
      <c r="H708" s="38">
        <v>0</v>
      </c>
      <c r="I708" s="38">
        <v>0</v>
      </c>
      <c r="J708" s="2"/>
    </row>
    <row r="709" spans="1:10" ht="113.25" customHeight="1" outlineLevel="7" x14ac:dyDescent="0.25">
      <c r="A709" s="31" t="s">
        <v>740</v>
      </c>
      <c r="B709" s="4" t="s">
        <v>493</v>
      </c>
      <c r="C709" s="4" t="s">
        <v>357</v>
      </c>
      <c r="D709" s="4" t="s">
        <v>8</v>
      </c>
      <c r="E709" s="4" t="s">
        <v>738</v>
      </c>
      <c r="F709" s="4" t="s">
        <v>4</v>
      </c>
      <c r="G709" s="38">
        <f>G710</f>
        <v>3173.8319999999999</v>
      </c>
      <c r="H709" s="38">
        <f t="shared" ref="H709:I709" si="325">H710</f>
        <v>0</v>
      </c>
      <c r="I709" s="38">
        <f t="shared" si="325"/>
        <v>0</v>
      </c>
      <c r="J709" s="2"/>
    </row>
    <row r="710" spans="1:10" ht="48.75" customHeight="1" outlineLevel="7" x14ac:dyDescent="0.25">
      <c r="A710" s="3" t="s">
        <v>97</v>
      </c>
      <c r="B710" s="4" t="s">
        <v>493</v>
      </c>
      <c r="C710" s="4" t="s">
        <v>357</v>
      </c>
      <c r="D710" s="4" t="s">
        <v>8</v>
      </c>
      <c r="E710" s="4" t="s">
        <v>738</v>
      </c>
      <c r="F710" s="4" t="s">
        <v>98</v>
      </c>
      <c r="G710" s="38">
        <f>3089.32958+84.50242</f>
        <v>3173.8319999999999</v>
      </c>
      <c r="H710" s="38">
        <v>0</v>
      </c>
      <c r="I710" s="38">
        <v>0</v>
      </c>
      <c r="J710" s="2"/>
    </row>
    <row r="711" spans="1:10" ht="78.75" outlineLevel="6" x14ac:dyDescent="0.25">
      <c r="A711" s="3" t="s">
        <v>545</v>
      </c>
      <c r="B711" s="4" t="s">
        <v>493</v>
      </c>
      <c r="C711" s="4" t="s">
        <v>357</v>
      </c>
      <c r="D711" s="4" t="s">
        <v>8</v>
      </c>
      <c r="E711" s="4" t="s">
        <v>546</v>
      </c>
      <c r="F711" s="4" t="s">
        <v>4</v>
      </c>
      <c r="G711" s="38">
        <f>G712</f>
        <v>50287.7</v>
      </c>
      <c r="H711" s="38">
        <f t="shared" ref="H711:I711" si="326">H712</f>
        <v>50651.3</v>
      </c>
      <c r="I711" s="38">
        <f t="shared" si="326"/>
        <v>51625.9</v>
      </c>
      <c r="J711" s="2"/>
    </row>
    <row r="712" spans="1:10" ht="63" outlineLevel="7" x14ac:dyDescent="0.25">
      <c r="A712" s="3" t="s">
        <v>97</v>
      </c>
      <c r="B712" s="4" t="s">
        <v>493</v>
      </c>
      <c r="C712" s="4" t="s">
        <v>357</v>
      </c>
      <c r="D712" s="4" t="s">
        <v>8</v>
      </c>
      <c r="E712" s="4" t="s">
        <v>546</v>
      </c>
      <c r="F712" s="4" t="s">
        <v>98</v>
      </c>
      <c r="G712" s="38">
        <v>50287.7</v>
      </c>
      <c r="H712" s="38">
        <v>50651.3</v>
      </c>
      <c r="I712" s="38">
        <f>50651.3+974.6</f>
        <v>51625.9</v>
      </c>
      <c r="J712" s="2"/>
    </row>
    <row r="713" spans="1:10" ht="94.5" outlineLevel="6" x14ac:dyDescent="0.25">
      <c r="A713" s="3" t="s">
        <v>538</v>
      </c>
      <c r="B713" s="4" t="s">
        <v>493</v>
      </c>
      <c r="C713" s="4" t="s">
        <v>357</v>
      </c>
      <c r="D713" s="4" t="s">
        <v>8</v>
      </c>
      <c r="E713" s="4" t="s">
        <v>547</v>
      </c>
      <c r="F713" s="4" t="s">
        <v>4</v>
      </c>
      <c r="G713" s="38">
        <f>G714</f>
        <v>273</v>
      </c>
      <c r="H713" s="38">
        <f t="shared" ref="H713:I713" si="327">H714</f>
        <v>0</v>
      </c>
      <c r="I713" s="38">
        <f t="shared" si="327"/>
        <v>0</v>
      </c>
      <c r="J713" s="2"/>
    </row>
    <row r="714" spans="1:10" ht="63" outlineLevel="7" x14ac:dyDescent="0.25">
      <c r="A714" s="3" t="s">
        <v>97</v>
      </c>
      <c r="B714" s="4" t="s">
        <v>493</v>
      </c>
      <c r="C714" s="4" t="s">
        <v>357</v>
      </c>
      <c r="D714" s="4" t="s">
        <v>8</v>
      </c>
      <c r="E714" s="4" t="s">
        <v>547</v>
      </c>
      <c r="F714" s="4" t="s">
        <v>98</v>
      </c>
      <c r="G714" s="38">
        <v>273</v>
      </c>
      <c r="H714" s="38">
        <v>0</v>
      </c>
      <c r="I714" s="38">
        <v>0</v>
      </c>
      <c r="J714" s="2"/>
    </row>
    <row r="715" spans="1:10" ht="63" outlineLevel="7" x14ac:dyDescent="0.25">
      <c r="A715" s="3" t="s">
        <v>675</v>
      </c>
      <c r="B715" s="4" t="s">
        <v>493</v>
      </c>
      <c r="C715" s="4" t="s">
        <v>357</v>
      </c>
      <c r="D715" s="4" t="s">
        <v>8</v>
      </c>
      <c r="E715" s="4" t="s">
        <v>547</v>
      </c>
      <c r="F715" s="4" t="s">
        <v>4</v>
      </c>
      <c r="G715" s="38">
        <f>G716</f>
        <v>0</v>
      </c>
      <c r="H715" s="38">
        <f t="shared" ref="H715:I715" si="328">H716</f>
        <v>0</v>
      </c>
      <c r="I715" s="38">
        <f t="shared" si="328"/>
        <v>373.6</v>
      </c>
      <c r="J715" s="2"/>
    </row>
    <row r="716" spans="1:10" ht="49.5" customHeight="1" outlineLevel="7" x14ac:dyDescent="0.25">
      <c r="A716" s="3" t="s">
        <v>97</v>
      </c>
      <c r="B716" s="4" t="s">
        <v>493</v>
      </c>
      <c r="C716" s="4" t="s">
        <v>357</v>
      </c>
      <c r="D716" s="4" t="s">
        <v>8</v>
      </c>
      <c r="E716" s="4" t="s">
        <v>547</v>
      </c>
      <c r="F716" s="4" t="s">
        <v>98</v>
      </c>
      <c r="G716" s="38">
        <v>0</v>
      </c>
      <c r="H716" s="38">
        <v>0</v>
      </c>
      <c r="I716" s="38">
        <v>373.6</v>
      </c>
      <c r="J716" s="2"/>
    </row>
    <row r="717" spans="1:10" ht="78.75" outlineLevel="6" x14ac:dyDescent="0.25">
      <c r="A717" s="3" t="s">
        <v>548</v>
      </c>
      <c r="B717" s="4" t="s">
        <v>493</v>
      </c>
      <c r="C717" s="4" t="s">
        <v>357</v>
      </c>
      <c r="D717" s="4" t="s">
        <v>8</v>
      </c>
      <c r="E717" s="4" t="s">
        <v>549</v>
      </c>
      <c r="F717" s="4" t="s">
        <v>4</v>
      </c>
      <c r="G717" s="38">
        <f>G718</f>
        <v>87.3</v>
      </c>
      <c r="H717" s="38">
        <f t="shared" ref="H717:I717" si="329">H718</f>
        <v>88.9</v>
      </c>
      <c r="I717" s="38">
        <f t="shared" si="329"/>
        <v>88.9</v>
      </c>
      <c r="J717" s="2"/>
    </row>
    <row r="718" spans="1:10" ht="63" outlineLevel="7" x14ac:dyDescent="0.25">
      <c r="A718" s="3" t="s">
        <v>97</v>
      </c>
      <c r="B718" s="4" t="s">
        <v>493</v>
      </c>
      <c r="C718" s="4" t="s">
        <v>357</v>
      </c>
      <c r="D718" s="4" t="s">
        <v>8</v>
      </c>
      <c r="E718" s="4" t="s">
        <v>549</v>
      </c>
      <c r="F718" s="4" t="s">
        <v>98</v>
      </c>
      <c r="G718" s="38">
        <v>87.3</v>
      </c>
      <c r="H718" s="38">
        <v>88.9</v>
      </c>
      <c r="I718" s="38">
        <v>88.9</v>
      </c>
      <c r="J718" s="2"/>
    </row>
    <row r="719" spans="1:10" ht="63" outlineLevel="7" x14ac:dyDescent="0.25">
      <c r="A719" s="31" t="s">
        <v>720</v>
      </c>
      <c r="B719" s="33" t="s">
        <v>493</v>
      </c>
      <c r="C719" s="4" t="s">
        <v>357</v>
      </c>
      <c r="D719" s="4" t="s">
        <v>8</v>
      </c>
      <c r="E719" s="22" t="s">
        <v>736</v>
      </c>
      <c r="F719" s="4" t="s">
        <v>4</v>
      </c>
      <c r="G719" s="38">
        <f>G720</f>
        <v>747.1</v>
      </c>
      <c r="H719" s="38">
        <f t="shared" ref="H719:I719" si="330">H720</f>
        <v>0</v>
      </c>
      <c r="I719" s="38">
        <f t="shared" si="330"/>
        <v>0</v>
      </c>
      <c r="J719" s="2"/>
    </row>
    <row r="720" spans="1:10" ht="46.5" customHeight="1" outlineLevel="7" x14ac:dyDescent="0.25">
      <c r="A720" s="3" t="s">
        <v>97</v>
      </c>
      <c r="B720" s="4" t="s">
        <v>493</v>
      </c>
      <c r="C720" s="4" t="s">
        <v>357</v>
      </c>
      <c r="D720" s="4" t="s">
        <v>8</v>
      </c>
      <c r="E720" s="22" t="s">
        <v>736</v>
      </c>
      <c r="F720" s="4" t="s">
        <v>98</v>
      </c>
      <c r="G720" s="38">
        <v>747.1</v>
      </c>
      <c r="H720" s="38">
        <v>0</v>
      </c>
      <c r="I720" s="38">
        <v>0</v>
      </c>
      <c r="J720" s="2"/>
    </row>
    <row r="721" spans="1:10" ht="47.25" outlineLevel="6" x14ac:dyDescent="0.25">
      <c r="A721" s="3" t="s">
        <v>550</v>
      </c>
      <c r="B721" s="4" t="s">
        <v>493</v>
      </c>
      <c r="C721" s="4" t="s">
        <v>357</v>
      </c>
      <c r="D721" s="4" t="s">
        <v>8</v>
      </c>
      <c r="E721" s="4" t="s">
        <v>551</v>
      </c>
      <c r="F721" s="4" t="s">
        <v>4</v>
      </c>
      <c r="G721" s="38">
        <f>G722</f>
        <v>76868.200000000012</v>
      </c>
      <c r="H721" s="38">
        <f t="shared" ref="H721:I721" si="331">H722</f>
        <v>72178.5</v>
      </c>
      <c r="I721" s="38">
        <f t="shared" si="331"/>
        <v>72178.5</v>
      </c>
      <c r="J721" s="2"/>
    </row>
    <row r="722" spans="1:10" ht="48.75" customHeight="1" outlineLevel="7" x14ac:dyDescent="0.25">
      <c r="A722" s="3" t="s">
        <v>97</v>
      </c>
      <c r="B722" s="4" t="s">
        <v>493</v>
      </c>
      <c r="C722" s="4" t="s">
        <v>357</v>
      </c>
      <c r="D722" s="4" t="s">
        <v>8</v>
      </c>
      <c r="E722" s="4" t="s">
        <v>551</v>
      </c>
      <c r="F722" s="4" t="s">
        <v>98</v>
      </c>
      <c r="G722" s="38">
        <f>72739.6+4128.6</f>
        <v>76868.200000000012</v>
      </c>
      <c r="H722" s="38">
        <v>72178.5</v>
      </c>
      <c r="I722" s="38">
        <v>72178.5</v>
      </c>
      <c r="J722" s="2"/>
    </row>
    <row r="723" spans="1:10" ht="47.25" outlineLevel="7" x14ac:dyDescent="0.25">
      <c r="A723" s="3" t="s">
        <v>676</v>
      </c>
      <c r="B723" s="4" t="s">
        <v>493</v>
      </c>
      <c r="C723" s="4" t="s">
        <v>357</v>
      </c>
      <c r="D723" s="4" t="s">
        <v>8</v>
      </c>
      <c r="E723" s="4" t="s">
        <v>677</v>
      </c>
      <c r="F723" s="4" t="s">
        <v>4</v>
      </c>
      <c r="G723" s="38">
        <f>G724</f>
        <v>21577.7</v>
      </c>
      <c r="H723" s="38">
        <f t="shared" ref="H723:I724" si="332">H724</f>
        <v>0</v>
      </c>
      <c r="I723" s="38">
        <f t="shared" si="332"/>
        <v>0</v>
      </c>
      <c r="J723" s="2"/>
    </row>
    <row r="724" spans="1:10" ht="31.5" outlineLevel="7" x14ac:dyDescent="0.25">
      <c r="A724" s="3" t="s">
        <v>678</v>
      </c>
      <c r="B724" s="4" t="s">
        <v>493</v>
      </c>
      <c r="C724" s="4" t="s">
        <v>357</v>
      </c>
      <c r="D724" s="4" t="s">
        <v>8</v>
      </c>
      <c r="E724" s="4" t="s">
        <v>679</v>
      </c>
      <c r="F724" s="4" t="s">
        <v>4</v>
      </c>
      <c r="G724" s="38">
        <f>G725</f>
        <v>21577.7</v>
      </c>
      <c r="H724" s="38">
        <f t="shared" si="332"/>
        <v>0</v>
      </c>
      <c r="I724" s="38">
        <f t="shared" si="332"/>
        <v>0</v>
      </c>
      <c r="J724" s="2"/>
    </row>
    <row r="725" spans="1:10" ht="50.25" customHeight="1" outlineLevel="7" x14ac:dyDescent="0.25">
      <c r="A725" s="3" t="s">
        <v>97</v>
      </c>
      <c r="B725" s="4" t="s">
        <v>493</v>
      </c>
      <c r="C725" s="4" t="s">
        <v>357</v>
      </c>
      <c r="D725" s="4" t="s">
        <v>8</v>
      </c>
      <c r="E725" s="4" t="s">
        <v>679</v>
      </c>
      <c r="F725" s="4" t="s">
        <v>98</v>
      </c>
      <c r="G725" s="38">
        <v>21577.7</v>
      </c>
      <c r="H725" s="38">
        <v>0</v>
      </c>
      <c r="I725" s="38">
        <v>0</v>
      </c>
      <c r="J725" s="2"/>
    </row>
    <row r="726" spans="1:10" ht="63" outlineLevel="5" x14ac:dyDescent="0.25">
      <c r="A726" s="3" t="s">
        <v>552</v>
      </c>
      <c r="B726" s="4" t="s">
        <v>493</v>
      </c>
      <c r="C726" s="4" t="s">
        <v>357</v>
      </c>
      <c r="D726" s="4" t="s">
        <v>8</v>
      </c>
      <c r="E726" s="4" t="s">
        <v>553</v>
      </c>
      <c r="F726" s="4" t="s">
        <v>4</v>
      </c>
      <c r="G726" s="38">
        <f>G727</f>
        <v>11512.5</v>
      </c>
      <c r="H726" s="38">
        <f t="shared" ref="H726:I727" si="333">H727</f>
        <v>1600.4</v>
      </c>
      <c r="I726" s="38">
        <f t="shared" si="333"/>
        <v>0</v>
      </c>
      <c r="J726" s="2"/>
    </row>
    <row r="727" spans="1:10" ht="63" outlineLevel="6" x14ac:dyDescent="0.25">
      <c r="A727" s="3" t="s">
        <v>691</v>
      </c>
      <c r="B727" s="4" t="s">
        <v>493</v>
      </c>
      <c r="C727" s="4" t="s">
        <v>357</v>
      </c>
      <c r="D727" s="4" t="s">
        <v>8</v>
      </c>
      <c r="E727" s="4" t="s">
        <v>690</v>
      </c>
      <c r="F727" s="4" t="s">
        <v>4</v>
      </c>
      <c r="G727" s="38">
        <f>G728</f>
        <v>11512.5</v>
      </c>
      <c r="H727" s="38">
        <f t="shared" si="333"/>
        <v>1600.4</v>
      </c>
      <c r="I727" s="38">
        <f t="shared" si="333"/>
        <v>0</v>
      </c>
      <c r="J727" s="2"/>
    </row>
    <row r="728" spans="1:10" ht="47.25" customHeight="1" outlineLevel="7" x14ac:dyDescent="0.25">
      <c r="A728" s="3" t="s">
        <v>97</v>
      </c>
      <c r="B728" s="4" t="s">
        <v>493</v>
      </c>
      <c r="C728" s="4" t="s">
        <v>357</v>
      </c>
      <c r="D728" s="4" t="s">
        <v>8</v>
      </c>
      <c r="E728" s="4" t="s">
        <v>690</v>
      </c>
      <c r="F728" s="4" t="s">
        <v>98</v>
      </c>
      <c r="G728" s="38">
        <f>14327.2-2814.7</f>
        <v>11512.5</v>
      </c>
      <c r="H728" s="38">
        <v>1600.4</v>
      </c>
      <c r="I728" s="38">
        <v>0</v>
      </c>
      <c r="J728" s="2"/>
    </row>
    <row r="729" spans="1:10" ht="63" outlineLevel="5" x14ac:dyDescent="0.25">
      <c r="A729" s="3" t="s">
        <v>714</v>
      </c>
      <c r="B729" s="4" t="s">
        <v>493</v>
      </c>
      <c r="C729" s="4" t="s">
        <v>357</v>
      </c>
      <c r="D729" s="4" t="s">
        <v>8</v>
      </c>
      <c r="E729" s="4" t="s">
        <v>554</v>
      </c>
      <c r="F729" s="4" t="s">
        <v>4</v>
      </c>
      <c r="G729" s="38">
        <f>G730+G732</f>
        <v>0</v>
      </c>
      <c r="H729" s="38">
        <f t="shared" ref="H729:I729" si="334">H730+H732</f>
        <v>164</v>
      </c>
      <c r="I729" s="38">
        <f t="shared" si="334"/>
        <v>0</v>
      </c>
      <c r="J729" s="2"/>
    </row>
    <row r="730" spans="1:10" ht="78.75" outlineLevel="6" x14ac:dyDescent="0.25">
      <c r="A730" s="3" t="s">
        <v>555</v>
      </c>
      <c r="B730" s="4" t="s">
        <v>493</v>
      </c>
      <c r="C730" s="4" t="s">
        <v>357</v>
      </c>
      <c r="D730" s="4" t="s">
        <v>8</v>
      </c>
      <c r="E730" s="4" t="s">
        <v>556</v>
      </c>
      <c r="F730" s="4" t="s">
        <v>4</v>
      </c>
      <c r="G730" s="38">
        <f>G731</f>
        <v>0</v>
      </c>
      <c r="H730" s="38">
        <f t="shared" ref="H730:I730" si="335">H731</f>
        <v>143</v>
      </c>
      <c r="I730" s="38">
        <f t="shared" si="335"/>
        <v>0</v>
      </c>
      <c r="J730" s="2"/>
    </row>
    <row r="731" spans="1:10" ht="63" outlineLevel="7" x14ac:dyDescent="0.25">
      <c r="A731" s="3" t="s">
        <v>97</v>
      </c>
      <c r="B731" s="4" t="s">
        <v>493</v>
      </c>
      <c r="C731" s="4" t="s">
        <v>357</v>
      </c>
      <c r="D731" s="4" t="s">
        <v>8</v>
      </c>
      <c r="E731" s="4" t="s">
        <v>556</v>
      </c>
      <c r="F731" s="4" t="s">
        <v>98</v>
      </c>
      <c r="G731" s="38">
        <v>0</v>
      </c>
      <c r="H731" s="38">
        <v>143</v>
      </c>
      <c r="I731" s="38">
        <v>0</v>
      </c>
      <c r="J731" s="2"/>
    </row>
    <row r="732" spans="1:10" ht="78.75" outlineLevel="6" x14ac:dyDescent="0.25">
      <c r="A732" s="3" t="s">
        <v>555</v>
      </c>
      <c r="B732" s="4" t="s">
        <v>493</v>
      </c>
      <c r="C732" s="4" t="s">
        <v>357</v>
      </c>
      <c r="D732" s="4" t="s">
        <v>8</v>
      </c>
      <c r="E732" s="4" t="s">
        <v>557</v>
      </c>
      <c r="F732" s="4" t="s">
        <v>4</v>
      </c>
      <c r="G732" s="38">
        <f>G733</f>
        <v>0</v>
      </c>
      <c r="H732" s="38">
        <f t="shared" ref="H732:I732" si="336">H733</f>
        <v>21</v>
      </c>
      <c r="I732" s="38">
        <f t="shared" si="336"/>
        <v>0</v>
      </c>
      <c r="J732" s="2"/>
    </row>
    <row r="733" spans="1:10" ht="63" outlineLevel="7" x14ac:dyDescent="0.25">
      <c r="A733" s="3" t="s">
        <v>97</v>
      </c>
      <c r="B733" s="4" t="s">
        <v>493</v>
      </c>
      <c r="C733" s="4" t="s">
        <v>357</v>
      </c>
      <c r="D733" s="4" t="s">
        <v>8</v>
      </c>
      <c r="E733" s="4" t="s">
        <v>557</v>
      </c>
      <c r="F733" s="4" t="s">
        <v>98</v>
      </c>
      <c r="G733" s="38">
        <v>0</v>
      </c>
      <c r="H733" s="38">
        <v>21</v>
      </c>
      <c r="I733" s="38">
        <v>0</v>
      </c>
      <c r="J733" s="2"/>
    </row>
    <row r="734" spans="1:10" s="12" customFormat="1" outlineLevel="2" x14ac:dyDescent="0.25">
      <c r="A734" s="15" t="s">
        <v>358</v>
      </c>
      <c r="B734" s="16" t="s">
        <v>493</v>
      </c>
      <c r="C734" s="16" t="s">
        <v>357</v>
      </c>
      <c r="D734" s="16" t="s">
        <v>84</v>
      </c>
      <c r="E734" s="16" t="s">
        <v>3</v>
      </c>
      <c r="F734" s="16" t="s">
        <v>4</v>
      </c>
      <c r="G734" s="37">
        <f>G735+G742</f>
        <v>37145.42052</v>
      </c>
      <c r="H734" s="37">
        <f t="shared" ref="H734:I734" si="337">H735+H742</f>
        <v>41886.699999999997</v>
      </c>
      <c r="I734" s="37">
        <f t="shared" si="337"/>
        <v>41934.199999999997</v>
      </c>
      <c r="J734" s="11"/>
    </row>
    <row r="735" spans="1:10" ht="63" outlineLevel="3" x14ac:dyDescent="0.25">
      <c r="A735" s="3" t="s">
        <v>370</v>
      </c>
      <c r="B735" s="4" t="s">
        <v>493</v>
      </c>
      <c r="C735" s="4" t="s">
        <v>357</v>
      </c>
      <c r="D735" s="4" t="s">
        <v>84</v>
      </c>
      <c r="E735" s="4" t="s">
        <v>371</v>
      </c>
      <c r="F735" s="4" t="s">
        <v>4</v>
      </c>
      <c r="G735" s="38">
        <f>G736+G739</f>
        <v>273</v>
      </c>
      <c r="H735" s="38">
        <f t="shared" ref="H735:I735" si="338">H736+H739</f>
        <v>273</v>
      </c>
      <c r="I735" s="38">
        <f t="shared" si="338"/>
        <v>273</v>
      </c>
      <c r="J735" s="2"/>
    </row>
    <row r="736" spans="1:10" ht="78.75" outlineLevel="5" x14ac:dyDescent="0.25">
      <c r="A736" s="3" t="s">
        <v>558</v>
      </c>
      <c r="B736" s="4" t="s">
        <v>493</v>
      </c>
      <c r="C736" s="4" t="s">
        <v>357</v>
      </c>
      <c r="D736" s="4" t="s">
        <v>84</v>
      </c>
      <c r="E736" s="4" t="s">
        <v>559</v>
      </c>
      <c r="F736" s="4" t="s">
        <v>4</v>
      </c>
      <c r="G736" s="38">
        <f>G737</f>
        <v>10</v>
      </c>
      <c r="H736" s="38">
        <f t="shared" ref="H736:I736" si="339">H737</f>
        <v>10</v>
      </c>
      <c r="I736" s="38">
        <f t="shared" si="339"/>
        <v>10</v>
      </c>
      <c r="J736" s="2"/>
    </row>
    <row r="737" spans="1:10" ht="63" outlineLevel="6" x14ac:dyDescent="0.25">
      <c r="A737" s="3" t="s">
        <v>560</v>
      </c>
      <c r="B737" s="4" t="s">
        <v>493</v>
      </c>
      <c r="C737" s="4" t="s">
        <v>357</v>
      </c>
      <c r="D737" s="4" t="s">
        <v>84</v>
      </c>
      <c r="E737" s="4" t="s">
        <v>561</v>
      </c>
      <c r="F737" s="4" t="s">
        <v>4</v>
      </c>
      <c r="G737" s="38">
        <f>G738</f>
        <v>10</v>
      </c>
      <c r="H737" s="38">
        <f t="shared" ref="H737:I737" si="340">H738</f>
        <v>10</v>
      </c>
      <c r="I737" s="38">
        <f t="shared" si="340"/>
        <v>10</v>
      </c>
      <c r="J737" s="2"/>
    </row>
    <row r="738" spans="1:10" ht="63" outlineLevel="7" x14ac:dyDescent="0.25">
      <c r="A738" s="3" t="s">
        <v>97</v>
      </c>
      <c r="B738" s="4" t="s">
        <v>493</v>
      </c>
      <c r="C738" s="4" t="s">
        <v>357</v>
      </c>
      <c r="D738" s="4" t="s">
        <v>84</v>
      </c>
      <c r="E738" s="4" t="s">
        <v>561</v>
      </c>
      <c r="F738" s="4" t="s">
        <v>98</v>
      </c>
      <c r="G738" s="38">
        <v>10</v>
      </c>
      <c r="H738" s="38">
        <v>10</v>
      </c>
      <c r="I738" s="38">
        <v>10</v>
      </c>
      <c r="J738" s="2"/>
    </row>
    <row r="739" spans="1:10" ht="63" outlineLevel="5" x14ac:dyDescent="0.25">
      <c r="A739" s="3" t="s">
        <v>372</v>
      </c>
      <c r="B739" s="4" t="s">
        <v>493</v>
      </c>
      <c r="C739" s="4" t="s">
        <v>357</v>
      </c>
      <c r="D739" s="4" t="s">
        <v>84</v>
      </c>
      <c r="E739" s="4" t="s">
        <v>373</v>
      </c>
      <c r="F739" s="4" t="s">
        <v>4</v>
      </c>
      <c r="G739" s="38">
        <f>G740</f>
        <v>263</v>
      </c>
      <c r="H739" s="38">
        <f t="shared" ref="H739:I740" si="341">H740</f>
        <v>263</v>
      </c>
      <c r="I739" s="38">
        <f t="shared" si="341"/>
        <v>263</v>
      </c>
      <c r="J739" s="2"/>
    </row>
    <row r="740" spans="1:10" ht="31.5" outlineLevel="6" x14ac:dyDescent="0.25">
      <c r="A740" s="3" t="s">
        <v>374</v>
      </c>
      <c r="B740" s="4" t="s">
        <v>493</v>
      </c>
      <c r="C740" s="4" t="s">
        <v>357</v>
      </c>
      <c r="D740" s="4" t="s">
        <v>84</v>
      </c>
      <c r="E740" s="4" t="s">
        <v>375</v>
      </c>
      <c r="F740" s="4" t="s">
        <v>4</v>
      </c>
      <c r="G740" s="38">
        <f>G741</f>
        <v>263</v>
      </c>
      <c r="H740" s="38">
        <f t="shared" si="341"/>
        <v>263</v>
      </c>
      <c r="I740" s="38">
        <f t="shared" si="341"/>
        <v>263</v>
      </c>
      <c r="J740" s="2"/>
    </row>
    <row r="741" spans="1:10" ht="63" outlineLevel="7" x14ac:dyDescent="0.25">
      <c r="A741" s="3" t="s">
        <v>97</v>
      </c>
      <c r="B741" s="4" t="s">
        <v>493</v>
      </c>
      <c r="C741" s="4" t="s">
        <v>357</v>
      </c>
      <c r="D741" s="4" t="s">
        <v>84</v>
      </c>
      <c r="E741" s="4" t="s">
        <v>375</v>
      </c>
      <c r="F741" s="4" t="s">
        <v>98</v>
      </c>
      <c r="G741" s="38">
        <v>263</v>
      </c>
      <c r="H741" s="38">
        <v>263</v>
      </c>
      <c r="I741" s="38">
        <v>263</v>
      </c>
      <c r="J741" s="2"/>
    </row>
    <row r="742" spans="1:10" ht="47.25" outlineLevel="3" x14ac:dyDescent="0.25">
      <c r="A742" s="3" t="s">
        <v>501</v>
      </c>
      <c r="B742" s="4" t="s">
        <v>493</v>
      </c>
      <c r="C742" s="4" t="s">
        <v>357</v>
      </c>
      <c r="D742" s="4" t="s">
        <v>84</v>
      </c>
      <c r="E742" s="4" t="s">
        <v>502</v>
      </c>
      <c r="F742" s="4" t="s">
        <v>4</v>
      </c>
      <c r="G742" s="38">
        <f>G743</f>
        <v>36872.42052</v>
      </c>
      <c r="H742" s="38">
        <f t="shared" ref="H742:I743" si="342">H743</f>
        <v>41613.699999999997</v>
      </c>
      <c r="I742" s="38">
        <f t="shared" si="342"/>
        <v>41661.199999999997</v>
      </c>
      <c r="J742" s="2"/>
    </row>
    <row r="743" spans="1:10" ht="47.25" outlineLevel="4" x14ac:dyDescent="0.25">
      <c r="A743" s="3" t="s">
        <v>503</v>
      </c>
      <c r="B743" s="4" t="s">
        <v>493</v>
      </c>
      <c r="C743" s="4" t="s">
        <v>357</v>
      </c>
      <c r="D743" s="4" t="s">
        <v>84</v>
      </c>
      <c r="E743" s="4" t="s">
        <v>504</v>
      </c>
      <c r="F743" s="4" t="s">
        <v>4</v>
      </c>
      <c r="G743" s="38">
        <f>G744</f>
        <v>36872.42052</v>
      </c>
      <c r="H743" s="38">
        <f t="shared" si="342"/>
        <v>41613.699999999997</v>
      </c>
      <c r="I743" s="38">
        <f t="shared" si="342"/>
        <v>41661.199999999997</v>
      </c>
      <c r="J743" s="2"/>
    </row>
    <row r="744" spans="1:10" ht="47.25" outlineLevel="5" x14ac:dyDescent="0.25">
      <c r="A744" s="3" t="s">
        <v>562</v>
      </c>
      <c r="B744" s="4" t="s">
        <v>493</v>
      </c>
      <c r="C744" s="4" t="s">
        <v>357</v>
      </c>
      <c r="D744" s="4" t="s">
        <v>84</v>
      </c>
      <c r="E744" s="4" t="s">
        <v>563</v>
      </c>
      <c r="F744" s="4" t="s">
        <v>4</v>
      </c>
      <c r="G744" s="38">
        <f>G745+G747+G749+G752</f>
        <v>36872.42052</v>
      </c>
      <c r="H744" s="38">
        <f t="shared" ref="H744:I744" si="343">H745+H747+H749+H752</f>
        <v>41613.699999999997</v>
      </c>
      <c r="I744" s="38">
        <f t="shared" si="343"/>
        <v>41661.199999999997</v>
      </c>
      <c r="J744" s="2"/>
    </row>
    <row r="745" spans="1:10" ht="47.25" outlineLevel="6" x14ac:dyDescent="0.25">
      <c r="A745" s="3" t="s">
        <v>564</v>
      </c>
      <c r="B745" s="4" t="s">
        <v>493</v>
      </c>
      <c r="C745" s="4" t="s">
        <v>357</v>
      </c>
      <c r="D745" s="4" t="s">
        <v>84</v>
      </c>
      <c r="E745" s="4" t="s">
        <v>565</v>
      </c>
      <c r="F745" s="4" t="s">
        <v>4</v>
      </c>
      <c r="G745" s="38">
        <f>G746</f>
        <v>5032</v>
      </c>
      <c r="H745" s="38">
        <f t="shared" ref="H745:I745" si="344">H746</f>
        <v>5032</v>
      </c>
      <c r="I745" s="38">
        <f t="shared" si="344"/>
        <v>5032</v>
      </c>
      <c r="J745" s="2"/>
    </row>
    <row r="746" spans="1:10" ht="63" outlineLevel="7" x14ac:dyDescent="0.25">
      <c r="A746" s="3" t="s">
        <v>97</v>
      </c>
      <c r="B746" s="4" t="s">
        <v>493</v>
      </c>
      <c r="C746" s="4" t="s">
        <v>357</v>
      </c>
      <c r="D746" s="4" t="s">
        <v>84</v>
      </c>
      <c r="E746" s="4" t="s">
        <v>565</v>
      </c>
      <c r="F746" s="4" t="s">
        <v>98</v>
      </c>
      <c r="G746" s="38">
        <v>5032</v>
      </c>
      <c r="H746" s="38">
        <v>5032</v>
      </c>
      <c r="I746" s="38">
        <v>5032</v>
      </c>
      <c r="J746" s="2"/>
    </row>
    <row r="747" spans="1:10" ht="31.5" outlineLevel="6" x14ac:dyDescent="0.25">
      <c r="A747" s="3" t="s">
        <v>566</v>
      </c>
      <c r="B747" s="4" t="s">
        <v>493</v>
      </c>
      <c r="C747" s="4" t="s">
        <v>357</v>
      </c>
      <c r="D747" s="4" t="s">
        <v>84</v>
      </c>
      <c r="E747" s="4" t="s">
        <v>567</v>
      </c>
      <c r="F747" s="4" t="s">
        <v>4</v>
      </c>
      <c r="G747" s="38">
        <f>G748</f>
        <v>90</v>
      </c>
      <c r="H747" s="38">
        <f t="shared" ref="H747:I747" si="345">H748</f>
        <v>0</v>
      </c>
      <c r="I747" s="38">
        <f t="shared" si="345"/>
        <v>90</v>
      </c>
      <c r="J747" s="2"/>
    </row>
    <row r="748" spans="1:10" ht="31.5" outlineLevel="7" x14ac:dyDescent="0.25">
      <c r="A748" s="3" t="s">
        <v>41</v>
      </c>
      <c r="B748" s="4" t="s">
        <v>493</v>
      </c>
      <c r="C748" s="4" t="s">
        <v>357</v>
      </c>
      <c r="D748" s="4" t="s">
        <v>84</v>
      </c>
      <c r="E748" s="4" t="s">
        <v>567</v>
      </c>
      <c r="F748" s="4" t="s">
        <v>42</v>
      </c>
      <c r="G748" s="38">
        <v>90</v>
      </c>
      <c r="H748" s="38">
        <v>0</v>
      </c>
      <c r="I748" s="38">
        <v>90</v>
      </c>
      <c r="J748" s="2"/>
    </row>
    <row r="749" spans="1:10" ht="157.5" outlineLevel="6" x14ac:dyDescent="0.25">
      <c r="A749" s="3" t="s">
        <v>568</v>
      </c>
      <c r="B749" s="4" t="s">
        <v>493</v>
      </c>
      <c r="C749" s="4" t="s">
        <v>357</v>
      </c>
      <c r="D749" s="4" t="s">
        <v>84</v>
      </c>
      <c r="E749" s="4" t="s">
        <v>569</v>
      </c>
      <c r="F749" s="4" t="s">
        <v>4</v>
      </c>
      <c r="G749" s="38">
        <f>G750+G751</f>
        <v>4031</v>
      </c>
      <c r="H749" s="38">
        <f t="shared" ref="H749:I749" si="346">H750+H751</f>
        <v>4031</v>
      </c>
      <c r="I749" s="38">
        <f t="shared" si="346"/>
        <v>4031</v>
      </c>
      <c r="J749" s="2"/>
    </row>
    <row r="750" spans="1:10" ht="110.25" hidden="1" outlineLevel="7" x14ac:dyDescent="0.25">
      <c r="A750" s="3" t="s">
        <v>17</v>
      </c>
      <c r="B750" s="4" t="s">
        <v>493</v>
      </c>
      <c r="C750" s="4" t="s">
        <v>357</v>
      </c>
      <c r="D750" s="4" t="s">
        <v>84</v>
      </c>
      <c r="E750" s="4" t="s">
        <v>569</v>
      </c>
      <c r="F750" s="4" t="s">
        <v>18</v>
      </c>
      <c r="G750" s="38">
        <f>732.9-732.9</f>
        <v>0</v>
      </c>
      <c r="H750" s="38">
        <f>732.9-732.9</f>
        <v>0</v>
      </c>
      <c r="I750" s="38">
        <f>732.9-732.9</f>
        <v>0</v>
      </c>
      <c r="J750" s="2"/>
    </row>
    <row r="751" spans="1:10" ht="52.5" customHeight="1" outlineLevel="7" x14ac:dyDescent="0.25">
      <c r="A751" s="3" t="s">
        <v>97</v>
      </c>
      <c r="B751" s="4" t="s">
        <v>493</v>
      </c>
      <c r="C751" s="4" t="s">
        <v>357</v>
      </c>
      <c r="D751" s="4" t="s">
        <v>84</v>
      </c>
      <c r="E751" s="4" t="s">
        <v>569</v>
      </c>
      <c r="F751" s="4" t="s">
        <v>98</v>
      </c>
      <c r="G751" s="38">
        <f>3298.1+732.9</f>
        <v>4031</v>
      </c>
      <c r="H751" s="38">
        <f>3298.1+732.9</f>
        <v>4031</v>
      </c>
      <c r="I751" s="38">
        <f>3298.1+732.9</f>
        <v>4031</v>
      </c>
      <c r="J751" s="2"/>
    </row>
    <row r="752" spans="1:10" ht="47.25" outlineLevel="6" x14ac:dyDescent="0.25">
      <c r="A752" s="3" t="s">
        <v>365</v>
      </c>
      <c r="B752" s="4" t="s">
        <v>493</v>
      </c>
      <c r="C752" s="4" t="s">
        <v>357</v>
      </c>
      <c r="D752" s="4" t="s">
        <v>84</v>
      </c>
      <c r="E752" s="4" t="s">
        <v>570</v>
      </c>
      <c r="F752" s="4" t="s">
        <v>4</v>
      </c>
      <c r="G752" s="38">
        <f>G753+G754+G755+G756</f>
        <v>27719.42052</v>
      </c>
      <c r="H752" s="38">
        <f t="shared" ref="H752:I752" si="347">H753+H754+H755+H756</f>
        <v>32550.7</v>
      </c>
      <c r="I752" s="38">
        <f t="shared" si="347"/>
        <v>32508.2</v>
      </c>
      <c r="J752" s="2"/>
    </row>
    <row r="753" spans="1:10" ht="110.25" outlineLevel="7" x14ac:dyDescent="0.25">
      <c r="A753" s="3" t="s">
        <v>17</v>
      </c>
      <c r="B753" s="4" t="s">
        <v>493</v>
      </c>
      <c r="C753" s="4" t="s">
        <v>357</v>
      </c>
      <c r="D753" s="4" t="s">
        <v>84</v>
      </c>
      <c r="E753" s="4" t="s">
        <v>570</v>
      </c>
      <c r="F753" s="4" t="s">
        <v>18</v>
      </c>
      <c r="G753" s="38">
        <f>4101.4-372.7-2786.76255-856.44486</f>
        <v>85.49258999999995</v>
      </c>
      <c r="H753" s="38">
        <f>4101.4-16</f>
        <v>4085.3999999999996</v>
      </c>
      <c r="I753" s="38">
        <f>4101.4-58.5</f>
        <v>4042.8999999999996</v>
      </c>
      <c r="J753" s="2"/>
    </row>
    <row r="754" spans="1:10" ht="47.25" outlineLevel="7" x14ac:dyDescent="0.25">
      <c r="A754" s="3" t="s">
        <v>27</v>
      </c>
      <c r="B754" s="4" t="s">
        <v>493</v>
      </c>
      <c r="C754" s="4" t="s">
        <v>357</v>
      </c>
      <c r="D754" s="4" t="s">
        <v>84</v>
      </c>
      <c r="E754" s="4" t="s">
        <v>570</v>
      </c>
      <c r="F754" s="4" t="s">
        <v>28</v>
      </c>
      <c r="G754" s="38">
        <f>278.8-112.15554-147.31653</f>
        <v>19.327930000000009</v>
      </c>
      <c r="H754" s="38">
        <v>278.8</v>
      </c>
      <c r="I754" s="38">
        <v>278.8</v>
      </c>
      <c r="J754" s="2"/>
    </row>
    <row r="755" spans="1:10" ht="63" outlineLevel="7" x14ac:dyDescent="0.25">
      <c r="A755" s="3" t="s">
        <v>97</v>
      </c>
      <c r="B755" s="4" t="s">
        <v>493</v>
      </c>
      <c r="C755" s="4" t="s">
        <v>357</v>
      </c>
      <c r="D755" s="4" t="s">
        <v>84</v>
      </c>
      <c r="E755" s="4" t="s">
        <v>570</v>
      </c>
      <c r="F755" s="4" t="s">
        <v>98</v>
      </c>
      <c r="G755" s="38">
        <f>27894.5-732.9+234.36</f>
        <v>27395.96</v>
      </c>
      <c r="H755" s="38">
        <v>27894.5</v>
      </c>
      <c r="I755" s="38">
        <v>27894.5</v>
      </c>
      <c r="J755" s="2"/>
    </row>
    <row r="756" spans="1:10" outlineLevel="7" x14ac:dyDescent="0.25">
      <c r="A756" s="3" t="s">
        <v>57</v>
      </c>
      <c r="B756" s="4" t="s">
        <v>493</v>
      </c>
      <c r="C756" s="4" t="s">
        <v>357</v>
      </c>
      <c r="D756" s="4" t="s">
        <v>84</v>
      </c>
      <c r="E756" s="4" t="s">
        <v>570</v>
      </c>
      <c r="F756" s="4" t="s">
        <v>58</v>
      </c>
      <c r="G756" s="38">
        <f>292-146.24+72.88</f>
        <v>218.64</v>
      </c>
      <c r="H756" s="38">
        <v>292</v>
      </c>
      <c r="I756" s="38">
        <v>292</v>
      </c>
      <c r="J756" s="2"/>
    </row>
    <row r="757" spans="1:10" s="12" customFormat="1" outlineLevel="2" x14ac:dyDescent="0.25">
      <c r="A757" s="15" t="s">
        <v>571</v>
      </c>
      <c r="B757" s="16" t="s">
        <v>493</v>
      </c>
      <c r="C757" s="16" t="s">
        <v>357</v>
      </c>
      <c r="D757" s="16" t="s">
        <v>357</v>
      </c>
      <c r="E757" s="16" t="s">
        <v>3</v>
      </c>
      <c r="F757" s="16" t="s">
        <v>4</v>
      </c>
      <c r="G757" s="37">
        <f>G758</f>
        <v>32538</v>
      </c>
      <c r="H757" s="37">
        <f t="shared" ref="H757:I759" si="348">H758</f>
        <v>22187</v>
      </c>
      <c r="I757" s="37">
        <f t="shared" si="348"/>
        <v>22187</v>
      </c>
      <c r="J757" s="11"/>
    </row>
    <row r="758" spans="1:10" ht="47.25" outlineLevel="3" x14ac:dyDescent="0.25">
      <c r="A758" s="3" t="s">
        <v>501</v>
      </c>
      <c r="B758" s="4" t="s">
        <v>493</v>
      </c>
      <c r="C758" s="4" t="s">
        <v>357</v>
      </c>
      <c r="D758" s="4" t="s">
        <v>357</v>
      </c>
      <c r="E758" s="4" t="s">
        <v>502</v>
      </c>
      <c r="F758" s="4" t="s">
        <v>4</v>
      </c>
      <c r="G758" s="38">
        <f>G759</f>
        <v>32538</v>
      </c>
      <c r="H758" s="38">
        <f t="shared" si="348"/>
        <v>22187</v>
      </c>
      <c r="I758" s="38">
        <f t="shared" si="348"/>
        <v>22187</v>
      </c>
      <c r="J758" s="2"/>
    </row>
    <row r="759" spans="1:10" ht="47.25" outlineLevel="4" x14ac:dyDescent="0.25">
      <c r="A759" s="3" t="s">
        <v>503</v>
      </c>
      <c r="B759" s="4" t="s">
        <v>493</v>
      </c>
      <c r="C759" s="4" t="s">
        <v>357</v>
      </c>
      <c r="D759" s="4" t="s">
        <v>357</v>
      </c>
      <c r="E759" s="4" t="s">
        <v>504</v>
      </c>
      <c r="F759" s="4" t="s">
        <v>4</v>
      </c>
      <c r="G759" s="38">
        <f>G760</f>
        <v>32538</v>
      </c>
      <c r="H759" s="38">
        <f t="shared" si="348"/>
        <v>22187</v>
      </c>
      <c r="I759" s="38">
        <f t="shared" si="348"/>
        <v>22187</v>
      </c>
      <c r="J759" s="2"/>
    </row>
    <row r="760" spans="1:10" ht="47.25" outlineLevel="5" x14ac:dyDescent="0.25">
      <c r="A760" s="3" t="s">
        <v>572</v>
      </c>
      <c r="B760" s="4" t="s">
        <v>493</v>
      </c>
      <c r="C760" s="4" t="s">
        <v>357</v>
      </c>
      <c r="D760" s="4" t="s">
        <v>357</v>
      </c>
      <c r="E760" s="4" t="s">
        <v>573</v>
      </c>
      <c r="F760" s="4" t="s">
        <v>4</v>
      </c>
      <c r="G760" s="38">
        <f>G766+G769+G773+G775+G761+G763+G771</f>
        <v>32538</v>
      </c>
      <c r="H760" s="38">
        <f t="shared" ref="H760:I760" si="349">H766+H769+H773+H775</f>
        <v>22187</v>
      </c>
      <c r="I760" s="38">
        <f t="shared" si="349"/>
        <v>22187</v>
      </c>
      <c r="J760" s="2"/>
    </row>
    <row r="761" spans="1:10" ht="63" outlineLevel="5" x14ac:dyDescent="0.25">
      <c r="A761" s="3" t="s">
        <v>695</v>
      </c>
      <c r="B761" s="4" t="s">
        <v>493</v>
      </c>
      <c r="C761" s="4" t="s">
        <v>357</v>
      </c>
      <c r="D761" s="4" t="s">
        <v>357</v>
      </c>
      <c r="E761" s="22" t="s">
        <v>698</v>
      </c>
      <c r="F761" s="4" t="s">
        <v>4</v>
      </c>
      <c r="G761" s="38">
        <f>G762</f>
        <v>4000</v>
      </c>
      <c r="H761" s="38">
        <f t="shared" ref="H761:I761" si="350">H762</f>
        <v>0</v>
      </c>
      <c r="I761" s="38">
        <f t="shared" si="350"/>
        <v>0</v>
      </c>
      <c r="J761" s="2"/>
    </row>
    <row r="762" spans="1:10" ht="48.75" customHeight="1" outlineLevel="5" x14ac:dyDescent="0.25">
      <c r="A762" s="3" t="s">
        <v>97</v>
      </c>
      <c r="B762" s="4" t="s">
        <v>493</v>
      </c>
      <c r="C762" s="4" t="s">
        <v>357</v>
      </c>
      <c r="D762" s="4" t="s">
        <v>357</v>
      </c>
      <c r="E762" s="22" t="s">
        <v>698</v>
      </c>
      <c r="F762" s="4" t="s">
        <v>98</v>
      </c>
      <c r="G762" s="38">
        <v>4000</v>
      </c>
      <c r="H762" s="38">
        <v>0</v>
      </c>
      <c r="I762" s="38">
        <v>0</v>
      </c>
      <c r="J762" s="2"/>
    </row>
    <row r="763" spans="1:10" ht="160.5" customHeight="1" outlineLevel="5" x14ac:dyDescent="0.25">
      <c r="A763" s="31" t="s">
        <v>711</v>
      </c>
      <c r="B763" s="33" t="s">
        <v>493</v>
      </c>
      <c r="C763" s="4" t="s">
        <v>357</v>
      </c>
      <c r="D763" s="4" t="s">
        <v>357</v>
      </c>
      <c r="E763" s="22" t="s">
        <v>710</v>
      </c>
      <c r="F763" s="4" t="s">
        <v>4</v>
      </c>
      <c r="G763" s="38">
        <f>G764+G765</f>
        <v>4501</v>
      </c>
      <c r="H763" s="38">
        <f t="shared" ref="H763:I763" si="351">H764+H765</f>
        <v>0</v>
      </c>
      <c r="I763" s="38">
        <f t="shared" si="351"/>
        <v>0</v>
      </c>
      <c r="J763" s="2"/>
    </row>
    <row r="764" spans="1:10" ht="48.75" customHeight="1" outlineLevel="5" x14ac:dyDescent="0.25">
      <c r="A764" s="3" t="s">
        <v>27</v>
      </c>
      <c r="B764" s="4" t="s">
        <v>493</v>
      </c>
      <c r="C764" s="4" t="s">
        <v>357</v>
      </c>
      <c r="D764" s="4" t="s">
        <v>357</v>
      </c>
      <c r="E764" s="22" t="s">
        <v>710</v>
      </c>
      <c r="F764" s="4">
        <v>200</v>
      </c>
      <c r="G764" s="38">
        <v>41</v>
      </c>
      <c r="H764" s="38">
        <v>0</v>
      </c>
      <c r="I764" s="38">
        <v>0</v>
      </c>
      <c r="J764" s="2"/>
    </row>
    <row r="765" spans="1:10" ht="36.75" customHeight="1" outlineLevel="5" x14ac:dyDescent="0.25">
      <c r="A765" s="3" t="s">
        <v>41</v>
      </c>
      <c r="B765" s="4" t="s">
        <v>493</v>
      </c>
      <c r="C765" s="4" t="s">
        <v>357</v>
      </c>
      <c r="D765" s="4" t="s">
        <v>357</v>
      </c>
      <c r="E765" s="22" t="s">
        <v>710</v>
      </c>
      <c r="F765" s="4">
        <v>300</v>
      </c>
      <c r="G765" s="38">
        <v>4460</v>
      </c>
      <c r="H765" s="38">
        <v>0</v>
      </c>
      <c r="I765" s="38">
        <v>0</v>
      </c>
      <c r="J765" s="2"/>
    </row>
    <row r="766" spans="1:10" ht="63" outlineLevel="6" x14ac:dyDescent="0.25">
      <c r="A766" s="3" t="s">
        <v>574</v>
      </c>
      <c r="B766" s="4" t="s">
        <v>493</v>
      </c>
      <c r="C766" s="4" t="s">
        <v>357</v>
      </c>
      <c r="D766" s="4" t="s">
        <v>357</v>
      </c>
      <c r="E766" s="4" t="s">
        <v>575</v>
      </c>
      <c r="F766" s="4" t="s">
        <v>4</v>
      </c>
      <c r="G766" s="38">
        <f>G767+G768</f>
        <v>6570.2</v>
      </c>
      <c r="H766" s="38">
        <f t="shared" ref="H766:I766" si="352">H767+H768</f>
        <v>6570.2</v>
      </c>
      <c r="I766" s="38">
        <f t="shared" si="352"/>
        <v>6570.2</v>
      </c>
      <c r="J766" s="2"/>
    </row>
    <row r="767" spans="1:10" ht="31.5" outlineLevel="7" x14ac:dyDescent="0.25">
      <c r="A767" s="3" t="s">
        <v>41</v>
      </c>
      <c r="B767" s="4" t="s">
        <v>493</v>
      </c>
      <c r="C767" s="4" t="s">
        <v>357</v>
      </c>
      <c r="D767" s="4" t="s">
        <v>357</v>
      </c>
      <c r="E767" s="4" t="s">
        <v>575</v>
      </c>
      <c r="F767" s="4" t="s">
        <v>42</v>
      </c>
      <c r="G767" s="38">
        <v>382</v>
      </c>
      <c r="H767" s="38">
        <v>382</v>
      </c>
      <c r="I767" s="38">
        <v>382</v>
      </c>
      <c r="J767" s="2"/>
    </row>
    <row r="768" spans="1:10" ht="63" outlineLevel="7" x14ac:dyDescent="0.25">
      <c r="A768" s="3" t="s">
        <v>97</v>
      </c>
      <c r="B768" s="4" t="s">
        <v>493</v>
      </c>
      <c r="C768" s="4" t="s">
        <v>357</v>
      </c>
      <c r="D768" s="4" t="s">
        <v>357</v>
      </c>
      <c r="E768" s="4" t="s">
        <v>575</v>
      </c>
      <c r="F768" s="4" t="s">
        <v>98</v>
      </c>
      <c r="G768" s="38">
        <v>6188.2</v>
      </c>
      <c r="H768" s="38">
        <v>6188.2</v>
      </c>
      <c r="I768" s="38">
        <v>6188.2</v>
      </c>
      <c r="J768" s="2"/>
    </row>
    <row r="769" spans="1:10" ht="78.75" outlineLevel="6" x14ac:dyDescent="0.25">
      <c r="A769" s="3" t="s">
        <v>576</v>
      </c>
      <c r="B769" s="4" t="s">
        <v>493</v>
      </c>
      <c r="C769" s="4" t="s">
        <v>357</v>
      </c>
      <c r="D769" s="4" t="s">
        <v>357</v>
      </c>
      <c r="E769" s="4" t="s">
        <v>577</v>
      </c>
      <c r="F769" s="4" t="s">
        <v>4</v>
      </c>
      <c r="G769" s="38">
        <f>G770</f>
        <v>5353.8</v>
      </c>
      <c r="H769" s="38">
        <f t="shared" ref="H769:I769" si="353">H770</f>
        <v>5353.8</v>
      </c>
      <c r="I769" s="38">
        <f t="shared" si="353"/>
        <v>5353.8</v>
      </c>
      <c r="J769" s="2"/>
    </row>
    <row r="770" spans="1:10" ht="45.75" customHeight="1" outlineLevel="7" x14ac:dyDescent="0.25">
      <c r="A770" s="3" t="s">
        <v>97</v>
      </c>
      <c r="B770" s="4" t="s">
        <v>493</v>
      </c>
      <c r="C770" s="4" t="s">
        <v>357</v>
      </c>
      <c r="D770" s="4" t="s">
        <v>357</v>
      </c>
      <c r="E770" s="4" t="s">
        <v>577</v>
      </c>
      <c r="F770" s="4" t="s">
        <v>98</v>
      </c>
      <c r="G770" s="38">
        <v>5353.8</v>
      </c>
      <c r="H770" s="38">
        <v>5353.8</v>
      </c>
      <c r="I770" s="38">
        <v>5353.8</v>
      </c>
      <c r="J770" s="2"/>
    </row>
    <row r="771" spans="1:10" ht="63" outlineLevel="7" x14ac:dyDescent="0.25">
      <c r="A771" s="31" t="s">
        <v>745</v>
      </c>
      <c r="B771" s="33" t="s">
        <v>493</v>
      </c>
      <c r="C771" s="4" t="s">
        <v>357</v>
      </c>
      <c r="D771" s="4" t="s">
        <v>357</v>
      </c>
      <c r="E771" s="4" t="s">
        <v>744</v>
      </c>
      <c r="F771" s="4" t="s">
        <v>4</v>
      </c>
      <c r="G771" s="38">
        <f>G772</f>
        <v>1850</v>
      </c>
      <c r="H771" s="38">
        <f t="shared" ref="H771:I771" si="354">H772</f>
        <v>0</v>
      </c>
      <c r="I771" s="38">
        <f t="shared" si="354"/>
        <v>0</v>
      </c>
      <c r="J771" s="2"/>
    </row>
    <row r="772" spans="1:10" ht="48" customHeight="1" outlineLevel="7" x14ac:dyDescent="0.25">
      <c r="A772" s="3" t="s">
        <v>97</v>
      </c>
      <c r="B772" s="4" t="s">
        <v>493</v>
      </c>
      <c r="C772" s="4" t="s">
        <v>357</v>
      </c>
      <c r="D772" s="4" t="s">
        <v>357</v>
      </c>
      <c r="E772" s="4" t="s">
        <v>744</v>
      </c>
      <c r="F772" s="4" t="s">
        <v>98</v>
      </c>
      <c r="G772" s="38">
        <v>1850</v>
      </c>
      <c r="H772" s="38">
        <v>0</v>
      </c>
      <c r="I772" s="38">
        <v>0</v>
      </c>
      <c r="J772" s="2"/>
    </row>
    <row r="773" spans="1:10" ht="47.25" outlineLevel="6" x14ac:dyDescent="0.25">
      <c r="A773" s="3" t="s">
        <v>578</v>
      </c>
      <c r="B773" s="4" t="s">
        <v>493</v>
      </c>
      <c r="C773" s="4" t="s">
        <v>357</v>
      </c>
      <c r="D773" s="4" t="s">
        <v>357</v>
      </c>
      <c r="E773" s="4" t="s">
        <v>579</v>
      </c>
      <c r="F773" s="4" t="s">
        <v>4</v>
      </c>
      <c r="G773" s="38">
        <f>G774</f>
        <v>9463</v>
      </c>
      <c r="H773" s="38">
        <f t="shared" ref="H773:I773" si="355">H774</f>
        <v>9463</v>
      </c>
      <c r="I773" s="38">
        <f t="shared" si="355"/>
        <v>9463</v>
      </c>
      <c r="J773" s="2"/>
    </row>
    <row r="774" spans="1:10" ht="63" outlineLevel="7" x14ac:dyDescent="0.25">
      <c r="A774" s="3" t="s">
        <v>97</v>
      </c>
      <c r="B774" s="4" t="s">
        <v>493</v>
      </c>
      <c r="C774" s="4" t="s">
        <v>357</v>
      </c>
      <c r="D774" s="4" t="s">
        <v>357</v>
      </c>
      <c r="E774" s="4" t="s">
        <v>579</v>
      </c>
      <c r="F774" s="4" t="s">
        <v>98</v>
      </c>
      <c r="G774" s="38">
        <v>9463</v>
      </c>
      <c r="H774" s="38">
        <v>9463</v>
      </c>
      <c r="I774" s="38">
        <v>9463</v>
      </c>
      <c r="J774" s="2"/>
    </row>
    <row r="775" spans="1:10" ht="63" outlineLevel="6" x14ac:dyDescent="0.25">
      <c r="A775" s="3" t="s">
        <v>580</v>
      </c>
      <c r="B775" s="4" t="s">
        <v>493</v>
      </c>
      <c r="C775" s="4" t="s">
        <v>357</v>
      </c>
      <c r="D775" s="4" t="s">
        <v>357</v>
      </c>
      <c r="E775" s="4" t="s">
        <v>581</v>
      </c>
      <c r="F775" s="4" t="s">
        <v>4</v>
      </c>
      <c r="G775" s="38">
        <f>G776</f>
        <v>800</v>
      </c>
      <c r="H775" s="38">
        <f t="shared" ref="H775:I775" si="356">H776</f>
        <v>800</v>
      </c>
      <c r="I775" s="38">
        <f t="shared" si="356"/>
        <v>800</v>
      </c>
      <c r="J775" s="2"/>
    </row>
    <row r="776" spans="1:10" ht="63" outlineLevel="7" x14ac:dyDescent="0.25">
      <c r="A776" s="3" t="s">
        <v>97</v>
      </c>
      <c r="B776" s="4" t="s">
        <v>493</v>
      </c>
      <c r="C776" s="4" t="s">
        <v>357</v>
      </c>
      <c r="D776" s="4" t="s">
        <v>357</v>
      </c>
      <c r="E776" s="4" t="s">
        <v>581</v>
      </c>
      <c r="F776" s="4" t="s">
        <v>98</v>
      </c>
      <c r="G776" s="38">
        <v>800</v>
      </c>
      <c r="H776" s="38">
        <v>800</v>
      </c>
      <c r="I776" s="38">
        <v>800</v>
      </c>
      <c r="J776" s="2"/>
    </row>
    <row r="777" spans="1:10" s="12" customFormat="1" outlineLevel="2" x14ac:dyDescent="0.25">
      <c r="A777" s="15" t="s">
        <v>582</v>
      </c>
      <c r="B777" s="16" t="s">
        <v>493</v>
      </c>
      <c r="C777" s="16" t="s">
        <v>357</v>
      </c>
      <c r="D777" s="16" t="s">
        <v>177</v>
      </c>
      <c r="E777" s="16" t="s">
        <v>3</v>
      </c>
      <c r="F777" s="16" t="s">
        <v>4</v>
      </c>
      <c r="G777" s="37">
        <f>G778</f>
        <v>38527.399999999994</v>
      </c>
      <c r="H777" s="37">
        <f t="shared" ref="H777:I779" si="357">H778</f>
        <v>38342.399999999994</v>
      </c>
      <c r="I777" s="37">
        <f t="shared" si="357"/>
        <v>38342.399999999994</v>
      </c>
      <c r="J777" s="11"/>
    </row>
    <row r="778" spans="1:10" ht="47.25" outlineLevel="3" x14ac:dyDescent="0.25">
      <c r="A778" s="3" t="s">
        <v>501</v>
      </c>
      <c r="B778" s="4" t="s">
        <v>493</v>
      </c>
      <c r="C778" s="4" t="s">
        <v>357</v>
      </c>
      <c r="D778" s="4" t="s">
        <v>177</v>
      </c>
      <c r="E778" s="4" t="s">
        <v>502</v>
      </c>
      <c r="F778" s="4" t="s">
        <v>4</v>
      </c>
      <c r="G778" s="38">
        <f>G779</f>
        <v>38527.399999999994</v>
      </c>
      <c r="H778" s="38">
        <f t="shared" si="357"/>
        <v>38342.399999999994</v>
      </c>
      <c r="I778" s="38">
        <f t="shared" si="357"/>
        <v>38342.399999999994</v>
      </c>
      <c r="J778" s="2"/>
    </row>
    <row r="779" spans="1:10" ht="47.25" outlineLevel="4" x14ac:dyDescent="0.25">
      <c r="A779" s="3" t="s">
        <v>583</v>
      </c>
      <c r="B779" s="4" t="s">
        <v>493</v>
      </c>
      <c r="C779" s="4" t="s">
        <v>357</v>
      </c>
      <c r="D779" s="4" t="s">
        <v>177</v>
      </c>
      <c r="E779" s="4" t="s">
        <v>584</v>
      </c>
      <c r="F779" s="4" t="s">
        <v>4</v>
      </c>
      <c r="G779" s="38">
        <f>G780</f>
        <v>38527.399999999994</v>
      </c>
      <c r="H779" s="38">
        <f t="shared" si="357"/>
        <v>38342.399999999994</v>
      </c>
      <c r="I779" s="38">
        <f t="shared" si="357"/>
        <v>38342.399999999994</v>
      </c>
      <c r="J779" s="2"/>
    </row>
    <row r="780" spans="1:10" ht="47.25" outlineLevel="5" x14ac:dyDescent="0.25">
      <c r="A780" s="3" t="s">
        <v>67</v>
      </c>
      <c r="B780" s="4" t="s">
        <v>493</v>
      </c>
      <c r="C780" s="4" t="s">
        <v>357</v>
      </c>
      <c r="D780" s="4" t="s">
        <v>177</v>
      </c>
      <c r="E780" s="4" t="s">
        <v>585</v>
      </c>
      <c r="F780" s="4" t="s">
        <v>4</v>
      </c>
      <c r="G780" s="38">
        <f>G781+G785+G789</f>
        <v>38527.399999999994</v>
      </c>
      <c r="H780" s="38">
        <f t="shared" ref="H780:I780" si="358">H781+H785+H789</f>
        <v>38342.399999999994</v>
      </c>
      <c r="I780" s="38">
        <f t="shared" si="358"/>
        <v>38342.399999999994</v>
      </c>
      <c r="J780" s="2"/>
    </row>
    <row r="781" spans="1:10" ht="47.25" outlineLevel="6" x14ac:dyDescent="0.25">
      <c r="A781" s="3" t="s">
        <v>21</v>
      </c>
      <c r="B781" s="4" t="s">
        <v>493</v>
      </c>
      <c r="C781" s="4" t="s">
        <v>357</v>
      </c>
      <c r="D781" s="4" t="s">
        <v>177</v>
      </c>
      <c r="E781" s="4" t="s">
        <v>586</v>
      </c>
      <c r="F781" s="4" t="s">
        <v>4</v>
      </c>
      <c r="G781" s="38">
        <f>G782+G783+G784</f>
        <v>10182.299999999999</v>
      </c>
      <c r="H781" s="38">
        <f t="shared" ref="H781:I781" si="359">H782+H783+H784</f>
        <v>9997.2999999999993</v>
      </c>
      <c r="I781" s="38">
        <f t="shared" si="359"/>
        <v>9997.2999999999993</v>
      </c>
      <c r="J781" s="2"/>
    </row>
    <row r="782" spans="1:10" ht="110.25" outlineLevel="7" x14ac:dyDescent="0.25">
      <c r="A782" s="3" t="s">
        <v>17</v>
      </c>
      <c r="B782" s="4" t="s">
        <v>493</v>
      </c>
      <c r="C782" s="4" t="s">
        <v>357</v>
      </c>
      <c r="D782" s="4" t="s">
        <v>177</v>
      </c>
      <c r="E782" s="4" t="s">
        <v>586</v>
      </c>
      <c r="F782" s="4" t="s">
        <v>18</v>
      </c>
      <c r="G782" s="38">
        <v>9113.6</v>
      </c>
      <c r="H782" s="38">
        <v>9113.6</v>
      </c>
      <c r="I782" s="38">
        <v>9113.6</v>
      </c>
      <c r="J782" s="2"/>
    </row>
    <row r="783" spans="1:10" ht="47.25" outlineLevel="7" x14ac:dyDescent="0.25">
      <c r="A783" s="3" t="s">
        <v>27</v>
      </c>
      <c r="B783" s="4" t="s">
        <v>493</v>
      </c>
      <c r="C783" s="4" t="s">
        <v>357</v>
      </c>
      <c r="D783" s="4" t="s">
        <v>177</v>
      </c>
      <c r="E783" s="4" t="s">
        <v>586</v>
      </c>
      <c r="F783" s="4" t="s">
        <v>28</v>
      </c>
      <c r="G783" s="38">
        <f>874.3+185</f>
        <v>1059.3</v>
      </c>
      <c r="H783" s="38">
        <v>874.3</v>
      </c>
      <c r="I783" s="38">
        <v>874.3</v>
      </c>
      <c r="J783" s="2"/>
    </row>
    <row r="784" spans="1:10" outlineLevel="7" x14ac:dyDescent="0.25">
      <c r="A784" s="3" t="s">
        <v>57</v>
      </c>
      <c r="B784" s="4" t="s">
        <v>493</v>
      </c>
      <c r="C784" s="4" t="s">
        <v>357</v>
      </c>
      <c r="D784" s="4" t="s">
        <v>177</v>
      </c>
      <c r="E784" s="4" t="s">
        <v>586</v>
      </c>
      <c r="F784" s="4" t="s">
        <v>58</v>
      </c>
      <c r="G784" s="38">
        <v>9.4</v>
      </c>
      <c r="H784" s="38">
        <v>9.4</v>
      </c>
      <c r="I784" s="38">
        <v>9.4</v>
      </c>
      <c r="J784" s="2"/>
    </row>
    <row r="785" spans="1:10" ht="47.25" outlineLevel="6" x14ac:dyDescent="0.25">
      <c r="A785" s="3" t="s">
        <v>59</v>
      </c>
      <c r="B785" s="4" t="s">
        <v>493</v>
      </c>
      <c r="C785" s="4" t="s">
        <v>357</v>
      </c>
      <c r="D785" s="4" t="s">
        <v>177</v>
      </c>
      <c r="E785" s="4" t="s">
        <v>587</v>
      </c>
      <c r="F785" s="4" t="s">
        <v>4</v>
      </c>
      <c r="G785" s="38">
        <f>G786+G787+G788</f>
        <v>24218.999999999996</v>
      </c>
      <c r="H785" s="38">
        <f t="shared" ref="H785:I785" si="360">H786+H787+H788</f>
        <v>24218.999999999996</v>
      </c>
      <c r="I785" s="38">
        <f t="shared" si="360"/>
        <v>24218.999999999996</v>
      </c>
      <c r="J785" s="2"/>
    </row>
    <row r="786" spans="1:10" ht="110.25" outlineLevel="7" x14ac:dyDescent="0.25">
      <c r="A786" s="3" t="s">
        <v>17</v>
      </c>
      <c r="B786" s="4" t="s">
        <v>493</v>
      </c>
      <c r="C786" s="4" t="s">
        <v>357</v>
      </c>
      <c r="D786" s="4" t="s">
        <v>177</v>
      </c>
      <c r="E786" s="4" t="s">
        <v>587</v>
      </c>
      <c r="F786" s="4" t="s">
        <v>18</v>
      </c>
      <c r="G786" s="38">
        <v>21996.3</v>
      </c>
      <c r="H786" s="38">
        <v>21996.3</v>
      </c>
      <c r="I786" s="38">
        <v>21996.3</v>
      </c>
      <c r="J786" s="2"/>
    </row>
    <row r="787" spans="1:10" ht="47.25" outlineLevel="7" x14ac:dyDescent="0.25">
      <c r="A787" s="3" t="s">
        <v>27</v>
      </c>
      <c r="B787" s="4" t="s">
        <v>493</v>
      </c>
      <c r="C787" s="4" t="s">
        <v>357</v>
      </c>
      <c r="D787" s="4" t="s">
        <v>177</v>
      </c>
      <c r="E787" s="4" t="s">
        <v>587</v>
      </c>
      <c r="F787" s="4" t="s">
        <v>28</v>
      </c>
      <c r="G787" s="38">
        <v>2211.6</v>
      </c>
      <c r="H787" s="38">
        <v>2211.6</v>
      </c>
      <c r="I787" s="38">
        <v>2211.6</v>
      </c>
      <c r="J787" s="2"/>
    </row>
    <row r="788" spans="1:10" outlineLevel="7" x14ac:dyDescent="0.25">
      <c r="A788" s="3" t="s">
        <v>57</v>
      </c>
      <c r="B788" s="4" t="s">
        <v>493</v>
      </c>
      <c r="C788" s="4" t="s">
        <v>357</v>
      </c>
      <c r="D788" s="4" t="s">
        <v>177</v>
      </c>
      <c r="E788" s="4" t="s">
        <v>587</v>
      </c>
      <c r="F788" s="4" t="s">
        <v>58</v>
      </c>
      <c r="G788" s="38">
        <v>11.1</v>
      </c>
      <c r="H788" s="38">
        <v>11.1</v>
      </c>
      <c r="I788" s="38">
        <v>11.1</v>
      </c>
      <c r="J788" s="2"/>
    </row>
    <row r="789" spans="1:10" ht="63" outlineLevel="6" x14ac:dyDescent="0.25">
      <c r="A789" s="3" t="s">
        <v>588</v>
      </c>
      <c r="B789" s="4" t="s">
        <v>493</v>
      </c>
      <c r="C789" s="4" t="s">
        <v>357</v>
      </c>
      <c r="D789" s="4" t="s">
        <v>177</v>
      </c>
      <c r="E789" s="4" t="s">
        <v>589</v>
      </c>
      <c r="F789" s="4" t="s">
        <v>4</v>
      </c>
      <c r="G789" s="38">
        <f>G790+G791</f>
        <v>4126.0999999999995</v>
      </c>
      <c r="H789" s="38">
        <f t="shared" ref="H789:I789" si="361">H790+H791</f>
        <v>4126.0999999999995</v>
      </c>
      <c r="I789" s="38">
        <f t="shared" si="361"/>
        <v>4126.0999999999995</v>
      </c>
      <c r="J789" s="2"/>
    </row>
    <row r="790" spans="1:10" ht="110.25" outlineLevel="7" x14ac:dyDescent="0.25">
      <c r="A790" s="3" t="s">
        <v>17</v>
      </c>
      <c r="B790" s="4" t="s">
        <v>493</v>
      </c>
      <c r="C790" s="4" t="s">
        <v>357</v>
      </c>
      <c r="D790" s="4" t="s">
        <v>177</v>
      </c>
      <c r="E790" s="4" t="s">
        <v>589</v>
      </c>
      <c r="F790" s="4" t="s">
        <v>18</v>
      </c>
      <c r="G790" s="38">
        <v>3539.2</v>
      </c>
      <c r="H790" s="38">
        <v>3539.2</v>
      </c>
      <c r="I790" s="38">
        <v>3539.2</v>
      </c>
      <c r="J790" s="2"/>
    </row>
    <row r="791" spans="1:10" ht="47.25" outlineLevel="7" x14ac:dyDescent="0.25">
      <c r="A791" s="3" t="s">
        <v>27</v>
      </c>
      <c r="B791" s="4" t="s">
        <v>493</v>
      </c>
      <c r="C791" s="4" t="s">
        <v>357</v>
      </c>
      <c r="D791" s="4" t="s">
        <v>177</v>
      </c>
      <c r="E791" s="4" t="s">
        <v>589</v>
      </c>
      <c r="F791" s="4" t="s">
        <v>28</v>
      </c>
      <c r="G791" s="38">
        <v>586.9</v>
      </c>
      <c r="H791" s="38">
        <v>586.9</v>
      </c>
      <c r="I791" s="38">
        <v>586.9</v>
      </c>
      <c r="J791" s="2"/>
    </row>
    <row r="792" spans="1:10" s="10" customFormat="1" outlineLevel="1" x14ac:dyDescent="0.25">
      <c r="A792" s="13" t="s">
        <v>99</v>
      </c>
      <c r="B792" s="14" t="s">
        <v>493</v>
      </c>
      <c r="C792" s="14" t="s">
        <v>100</v>
      </c>
      <c r="D792" s="14" t="s">
        <v>2</v>
      </c>
      <c r="E792" s="14" t="s">
        <v>3</v>
      </c>
      <c r="F792" s="14" t="s">
        <v>4</v>
      </c>
      <c r="G792" s="36">
        <f>G793+G805+G823</f>
        <v>100663.9</v>
      </c>
      <c r="H792" s="36">
        <f t="shared" ref="H792:I792" si="362">H793+H805+H823</f>
        <v>104280.4</v>
      </c>
      <c r="I792" s="36">
        <f t="shared" si="362"/>
        <v>104280.4</v>
      </c>
      <c r="J792" s="9"/>
    </row>
    <row r="793" spans="1:10" s="12" customFormat="1" outlineLevel="2" x14ac:dyDescent="0.25">
      <c r="A793" s="15" t="s">
        <v>104</v>
      </c>
      <c r="B793" s="16" t="s">
        <v>493</v>
      </c>
      <c r="C793" s="16" t="s">
        <v>100</v>
      </c>
      <c r="D793" s="16" t="s">
        <v>84</v>
      </c>
      <c r="E793" s="16" t="s">
        <v>3</v>
      </c>
      <c r="F793" s="16" t="s">
        <v>4</v>
      </c>
      <c r="G793" s="37">
        <f>G794</f>
        <v>5594.8</v>
      </c>
      <c r="H793" s="37">
        <f t="shared" ref="H793:I793" si="363">H794</f>
        <v>5594.8</v>
      </c>
      <c r="I793" s="37">
        <f t="shared" si="363"/>
        <v>5594.8</v>
      </c>
      <c r="J793" s="11"/>
    </row>
    <row r="794" spans="1:10" ht="47.25" outlineLevel="3" x14ac:dyDescent="0.25">
      <c r="A794" s="3" t="s">
        <v>501</v>
      </c>
      <c r="B794" s="4" t="s">
        <v>493</v>
      </c>
      <c r="C794" s="4" t="s">
        <v>100</v>
      </c>
      <c r="D794" s="4" t="s">
        <v>84</v>
      </c>
      <c r="E794" s="4" t="s">
        <v>502</v>
      </c>
      <c r="F794" s="4" t="s">
        <v>4</v>
      </c>
      <c r="G794" s="38">
        <f>G795+G800</f>
        <v>5594.8</v>
      </c>
      <c r="H794" s="38">
        <f t="shared" ref="H794:I794" si="364">H795+H800</f>
        <v>5594.8</v>
      </c>
      <c r="I794" s="38">
        <f t="shared" si="364"/>
        <v>5594.8</v>
      </c>
      <c r="J794" s="2"/>
    </row>
    <row r="795" spans="1:10" ht="47.25" outlineLevel="4" x14ac:dyDescent="0.25">
      <c r="A795" s="3" t="s">
        <v>503</v>
      </c>
      <c r="B795" s="4" t="s">
        <v>493</v>
      </c>
      <c r="C795" s="4" t="s">
        <v>100</v>
      </c>
      <c r="D795" s="4" t="s">
        <v>84</v>
      </c>
      <c r="E795" s="4" t="s">
        <v>504</v>
      </c>
      <c r="F795" s="4" t="s">
        <v>4</v>
      </c>
      <c r="G795" s="38">
        <f>G796</f>
        <v>1494.5</v>
      </c>
      <c r="H795" s="38">
        <f t="shared" ref="H795:I796" si="365">H796</f>
        <v>1494.5</v>
      </c>
      <c r="I795" s="38">
        <f t="shared" si="365"/>
        <v>1494.5</v>
      </c>
      <c r="J795" s="2"/>
    </row>
    <row r="796" spans="1:10" ht="78.75" outlineLevel="5" x14ac:dyDescent="0.25">
      <c r="A796" s="3" t="s">
        <v>505</v>
      </c>
      <c r="B796" s="4" t="s">
        <v>493</v>
      </c>
      <c r="C796" s="4" t="s">
        <v>100</v>
      </c>
      <c r="D796" s="4" t="s">
        <v>84</v>
      </c>
      <c r="E796" s="4" t="s">
        <v>506</v>
      </c>
      <c r="F796" s="4" t="s">
        <v>4</v>
      </c>
      <c r="G796" s="38">
        <f>G797</f>
        <v>1494.5</v>
      </c>
      <c r="H796" s="38">
        <f t="shared" si="365"/>
        <v>1494.5</v>
      </c>
      <c r="I796" s="38">
        <f t="shared" si="365"/>
        <v>1494.5</v>
      </c>
      <c r="J796" s="2"/>
    </row>
    <row r="797" spans="1:10" ht="31.5" outlineLevel="6" x14ac:dyDescent="0.25">
      <c r="A797" s="3" t="s">
        <v>590</v>
      </c>
      <c r="B797" s="4" t="s">
        <v>493</v>
      </c>
      <c r="C797" s="4" t="s">
        <v>100</v>
      </c>
      <c r="D797" s="4" t="s">
        <v>84</v>
      </c>
      <c r="E797" s="4" t="s">
        <v>591</v>
      </c>
      <c r="F797" s="4" t="s">
        <v>4</v>
      </c>
      <c r="G797" s="38">
        <f>G798+G799</f>
        <v>1494.5</v>
      </c>
      <c r="H797" s="38">
        <f t="shared" ref="H797:I797" si="366">H798+H799</f>
        <v>1494.5</v>
      </c>
      <c r="I797" s="38">
        <f t="shared" si="366"/>
        <v>1494.5</v>
      </c>
      <c r="J797" s="2"/>
    </row>
    <row r="798" spans="1:10" ht="47.25" outlineLevel="7" x14ac:dyDescent="0.25">
      <c r="A798" s="3" t="s">
        <v>27</v>
      </c>
      <c r="B798" s="4" t="s">
        <v>493</v>
      </c>
      <c r="C798" s="4" t="s">
        <v>100</v>
      </c>
      <c r="D798" s="4" t="s">
        <v>84</v>
      </c>
      <c r="E798" s="4" t="s">
        <v>591</v>
      </c>
      <c r="F798" s="4" t="s">
        <v>28</v>
      </c>
      <c r="G798" s="38">
        <v>14.8</v>
      </c>
      <c r="H798" s="38">
        <v>14.8</v>
      </c>
      <c r="I798" s="38">
        <v>14.8</v>
      </c>
      <c r="J798" s="2"/>
    </row>
    <row r="799" spans="1:10" ht="31.5" outlineLevel="7" x14ac:dyDescent="0.25">
      <c r="A799" s="3" t="s">
        <v>41</v>
      </c>
      <c r="B799" s="4" t="s">
        <v>493</v>
      </c>
      <c r="C799" s="4" t="s">
        <v>100</v>
      </c>
      <c r="D799" s="4" t="s">
        <v>84</v>
      </c>
      <c r="E799" s="4" t="s">
        <v>591</v>
      </c>
      <c r="F799" s="4" t="s">
        <v>42</v>
      </c>
      <c r="G799" s="38">
        <v>1479.7</v>
      </c>
      <c r="H799" s="38">
        <v>1479.7</v>
      </c>
      <c r="I799" s="38">
        <v>1479.7</v>
      </c>
      <c r="J799" s="2"/>
    </row>
    <row r="800" spans="1:10" ht="47.25" outlineLevel="4" x14ac:dyDescent="0.25">
      <c r="A800" s="3" t="s">
        <v>583</v>
      </c>
      <c r="B800" s="4" t="s">
        <v>493</v>
      </c>
      <c r="C800" s="4" t="s">
        <v>100</v>
      </c>
      <c r="D800" s="4" t="s">
        <v>84</v>
      </c>
      <c r="E800" s="4" t="s">
        <v>584</v>
      </c>
      <c r="F800" s="4" t="s">
        <v>4</v>
      </c>
      <c r="G800" s="38">
        <f>G801</f>
        <v>4100.3</v>
      </c>
      <c r="H800" s="38">
        <f t="shared" ref="H800:I801" si="367">H801</f>
        <v>4100.3</v>
      </c>
      <c r="I800" s="38">
        <f t="shared" si="367"/>
        <v>4100.3</v>
      </c>
      <c r="J800" s="2"/>
    </row>
    <row r="801" spans="1:10" ht="47.25" outlineLevel="5" x14ac:dyDescent="0.25">
      <c r="A801" s="3" t="s">
        <v>67</v>
      </c>
      <c r="B801" s="4" t="s">
        <v>493</v>
      </c>
      <c r="C801" s="4" t="s">
        <v>100</v>
      </c>
      <c r="D801" s="4" t="s">
        <v>84</v>
      </c>
      <c r="E801" s="4" t="s">
        <v>585</v>
      </c>
      <c r="F801" s="4" t="s">
        <v>4</v>
      </c>
      <c r="G801" s="38">
        <f>G802</f>
        <v>4100.3</v>
      </c>
      <c r="H801" s="38">
        <f t="shared" si="367"/>
        <v>4100.3</v>
      </c>
      <c r="I801" s="38">
        <f t="shared" si="367"/>
        <v>4100.3</v>
      </c>
      <c r="J801" s="2"/>
    </row>
    <row r="802" spans="1:10" ht="126" outlineLevel="6" x14ac:dyDescent="0.25">
      <c r="A802" s="3" t="s">
        <v>513</v>
      </c>
      <c r="B802" s="4" t="s">
        <v>493</v>
      </c>
      <c r="C802" s="4" t="s">
        <v>100</v>
      </c>
      <c r="D802" s="4" t="s">
        <v>84</v>
      </c>
      <c r="E802" s="4" t="s">
        <v>592</v>
      </c>
      <c r="F802" s="4" t="s">
        <v>4</v>
      </c>
      <c r="G802" s="38">
        <f>G803+G804</f>
        <v>4100.3</v>
      </c>
      <c r="H802" s="38">
        <f t="shared" ref="H802:I802" si="368">H803+H804</f>
        <v>4100.3</v>
      </c>
      <c r="I802" s="38">
        <f t="shared" si="368"/>
        <v>4100.3</v>
      </c>
      <c r="J802" s="2"/>
    </row>
    <row r="803" spans="1:10" ht="47.25" outlineLevel="7" x14ac:dyDescent="0.25">
      <c r="A803" s="3" t="s">
        <v>27</v>
      </c>
      <c r="B803" s="4" t="s">
        <v>493</v>
      </c>
      <c r="C803" s="4" t="s">
        <v>100</v>
      </c>
      <c r="D803" s="4" t="s">
        <v>84</v>
      </c>
      <c r="E803" s="4" t="s">
        <v>592</v>
      </c>
      <c r="F803" s="4" t="s">
        <v>28</v>
      </c>
      <c r="G803" s="38">
        <v>60</v>
      </c>
      <c r="H803" s="38">
        <v>60</v>
      </c>
      <c r="I803" s="38">
        <v>60</v>
      </c>
      <c r="J803" s="2"/>
    </row>
    <row r="804" spans="1:10" ht="31.5" outlineLevel="7" x14ac:dyDescent="0.25">
      <c r="A804" s="3" t="s">
        <v>41</v>
      </c>
      <c r="B804" s="4" t="s">
        <v>493</v>
      </c>
      <c r="C804" s="4" t="s">
        <v>100</v>
      </c>
      <c r="D804" s="4" t="s">
        <v>84</v>
      </c>
      <c r="E804" s="4" t="s">
        <v>592</v>
      </c>
      <c r="F804" s="4" t="s">
        <v>42</v>
      </c>
      <c r="G804" s="38">
        <v>4040.3</v>
      </c>
      <c r="H804" s="38">
        <v>4040.3</v>
      </c>
      <c r="I804" s="38">
        <v>4040.3</v>
      </c>
      <c r="J804" s="2"/>
    </row>
    <row r="805" spans="1:10" s="12" customFormat="1" outlineLevel="2" x14ac:dyDescent="0.25">
      <c r="A805" s="15" t="s">
        <v>342</v>
      </c>
      <c r="B805" s="16" t="s">
        <v>493</v>
      </c>
      <c r="C805" s="16" t="s">
        <v>100</v>
      </c>
      <c r="D805" s="16" t="s">
        <v>20</v>
      </c>
      <c r="E805" s="16" t="s">
        <v>3</v>
      </c>
      <c r="F805" s="16" t="s">
        <v>4</v>
      </c>
      <c r="G805" s="37">
        <f>G806</f>
        <v>91617.9</v>
      </c>
      <c r="H805" s="37">
        <f t="shared" ref="H805:I805" si="369">H806</f>
        <v>95234.4</v>
      </c>
      <c r="I805" s="37">
        <f t="shared" si="369"/>
        <v>95234.4</v>
      </c>
      <c r="J805" s="11"/>
    </row>
    <row r="806" spans="1:10" ht="47.25" outlineLevel="3" x14ac:dyDescent="0.25">
      <c r="A806" s="3" t="s">
        <v>501</v>
      </c>
      <c r="B806" s="4" t="s">
        <v>493</v>
      </c>
      <c r="C806" s="4" t="s">
        <v>100</v>
      </c>
      <c r="D806" s="4" t="s">
        <v>20</v>
      </c>
      <c r="E806" s="4" t="s">
        <v>502</v>
      </c>
      <c r="F806" s="4" t="s">
        <v>4</v>
      </c>
      <c r="G806" s="38">
        <f>G807+G812</f>
        <v>91617.9</v>
      </c>
      <c r="H806" s="38">
        <f t="shared" ref="H806:I806" si="370">H807+H812</f>
        <v>95234.4</v>
      </c>
      <c r="I806" s="38">
        <f t="shared" si="370"/>
        <v>95234.4</v>
      </c>
      <c r="J806" s="2"/>
    </row>
    <row r="807" spans="1:10" ht="47.25" outlineLevel="4" x14ac:dyDescent="0.25">
      <c r="A807" s="3" t="s">
        <v>503</v>
      </c>
      <c r="B807" s="4" t="s">
        <v>493</v>
      </c>
      <c r="C807" s="4" t="s">
        <v>100</v>
      </c>
      <c r="D807" s="4" t="s">
        <v>20</v>
      </c>
      <c r="E807" s="4" t="s">
        <v>504</v>
      </c>
      <c r="F807" s="4" t="s">
        <v>4</v>
      </c>
      <c r="G807" s="38">
        <f>G808</f>
        <v>45306.9</v>
      </c>
      <c r="H807" s="38">
        <f t="shared" ref="H807:I808" si="371">H808</f>
        <v>48923.399999999994</v>
      </c>
      <c r="I807" s="38">
        <f t="shared" si="371"/>
        <v>48923.399999999994</v>
      </c>
      <c r="J807" s="2"/>
    </row>
    <row r="808" spans="1:10" ht="78.75" outlineLevel="5" x14ac:dyDescent="0.25">
      <c r="A808" s="3" t="s">
        <v>505</v>
      </c>
      <c r="B808" s="4" t="s">
        <v>493</v>
      </c>
      <c r="C808" s="4" t="s">
        <v>100</v>
      </c>
      <c r="D808" s="4" t="s">
        <v>20</v>
      </c>
      <c r="E808" s="4" t="s">
        <v>506</v>
      </c>
      <c r="F808" s="4" t="s">
        <v>4</v>
      </c>
      <c r="G808" s="38">
        <f>G809</f>
        <v>45306.9</v>
      </c>
      <c r="H808" s="38">
        <f t="shared" si="371"/>
        <v>48923.399999999994</v>
      </c>
      <c r="I808" s="38">
        <f t="shared" si="371"/>
        <v>48923.399999999994</v>
      </c>
      <c r="J808" s="2"/>
    </row>
    <row r="809" spans="1:10" ht="78.75" outlineLevel="6" x14ac:dyDescent="0.25">
      <c r="A809" s="3" t="s">
        <v>593</v>
      </c>
      <c r="B809" s="4" t="s">
        <v>493</v>
      </c>
      <c r="C809" s="4" t="s">
        <v>100</v>
      </c>
      <c r="D809" s="4" t="s">
        <v>20</v>
      </c>
      <c r="E809" s="4" t="s">
        <v>594</v>
      </c>
      <c r="F809" s="4" t="s">
        <v>4</v>
      </c>
      <c r="G809" s="38">
        <f>G810+G811</f>
        <v>45306.9</v>
      </c>
      <c r="H809" s="38">
        <f t="shared" ref="H809:I809" si="372">H810+H811</f>
        <v>48923.399999999994</v>
      </c>
      <c r="I809" s="38">
        <f t="shared" si="372"/>
        <v>48923.399999999994</v>
      </c>
      <c r="J809" s="2"/>
    </row>
    <row r="810" spans="1:10" ht="47.25" outlineLevel="7" x14ac:dyDescent="0.25">
      <c r="A810" s="3" t="s">
        <v>27</v>
      </c>
      <c r="B810" s="4" t="s">
        <v>493</v>
      </c>
      <c r="C810" s="4" t="s">
        <v>100</v>
      </c>
      <c r="D810" s="4" t="s">
        <v>20</v>
      </c>
      <c r="E810" s="4" t="s">
        <v>594</v>
      </c>
      <c r="F810" s="4" t="s">
        <v>28</v>
      </c>
      <c r="G810" s="38">
        <v>448.6</v>
      </c>
      <c r="H810" s="38">
        <v>489.2</v>
      </c>
      <c r="I810" s="38">
        <v>489.2</v>
      </c>
      <c r="J810" s="2"/>
    </row>
    <row r="811" spans="1:10" ht="31.5" outlineLevel="7" x14ac:dyDescent="0.25">
      <c r="A811" s="3" t="s">
        <v>41</v>
      </c>
      <c r="B811" s="4" t="s">
        <v>493</v>
      </c>
      <c r="C811" s="4" t="s">
        <v>100</v>
      </c>
      <c r="D811" s="4" t="s">
        <v>20</v>
      </c>
      <c r="E811" s="4" t="s">
        <v>594</v>
      </c>
      <c r="F811" s="4" t="s">
        <v>42</v>
      </c>
      <c r="G811" s="38">
        <v>44858.3</v>
      </c>
      <c r="H811" s="38">
        <v>48434.2</v>
      </c>
      <c r="I811" s="38">
        <v>48434.2</v>
      </c>
      <c r="J811" s="2"/>
    </row>
    <row r="812" spans="1:10" ht="47.25" outlineLevel="4" x14ac:dyDescent="0.25">
      <c r="A812" s="3" t="s">
        <v>595</v>
      </c>
      <c r="B812" s="4" t="s">
        <v>493</v>
      </c>
      <c r="C812" s="4" t="s">
        <v>100</v>
      </c>
      <c r="D812" s="4" t="s">
        <v>20</v>
      </c>
      <c r="E812" s="4" t="s">
        <v>596</v>
      </c>
      <c r="F812" s="4" t="s">
        <v>4</v>
      </c>
      <c r="G812" s="38">
        <f>G813</f>
        <v>46311</v>
      </c>
      <c r="H812" s="38">
        <f t="shared" ref="H812:I812" si="373">H813</f>
        <v>46311</v>
      </c>
      <c r="I812" s="38">
        <f t="shared" si="373"/>
        <v>46311</v>
      </c>
      <c r="J812" s="2"/>
    </row>
    <row r="813" spans="1:10" ht="47.25" outlineLevel="5" x14ac:dyDescent="0.25">
      <c r="A813" s="3" t="s">
        <v>597</v>
      </c>
      <c r="B813" s="4" t="s">
        <v>493</v>
      </c>
      <c r="C813" s="4" t="s">
        <v>100</v>
      </c>
      <c r="D813" s="4" t="s">
        <v>20</v>
      </c>
      <c r="E813" s="4" t="s">
        <v>598</v>
      </c>
      <c r="F813" s="4" t="s">
        <v>4</v>
      </c>
      <c r="G813" s="38">
        <f>G814+G817+G820</f>
        <v>46311</v>
      </c>
      <c r="H813" s="38">
        <f t="shared" ref="H813:I813" si="374">H814+H817+H820</f>
        <v>46311</v>
      </c>
      <c r="I813" s="38">
        <f t="shared" si="374"/>
        <v>46311</v>
      </c>
      <c r="J813" s="2"/>
    </row>
    <row r="814" spans="1:10" ht="78.75" outlineLevel="6" x14ac:dyDescent="0.25">
      <c r="A814" s="3" t="s">
        <v>599</v>
      </c>
      <c r="B814" s="4" t="s">
        <v>493</v>
      </c>
      <c r="C814" s="4" t="s">
        <v>100</v>
      </c>
      <c r="D814" s="4" t="s">
        <v>20</v>
      </c>
      <c r="E814" s="4" t="s">
        <v>600</v>
      </c>
      <c r="F814" s="4" t="s">
        <v>4</v>
      </c>
      <c r="G814" s="38">
        <f>G815+G816</f>
        <v>12435.21888</v>
      </c>
      <c r="H814" s="38">
        <f t="shared" ref="H814:I814" si="375">H815+H816</f>
        <v>13300</v>
      </c>
      <c r="I814" s="38">
        <f t="shared" si="375"/>
        <v>13300</v>
      </c>
      <c r="J814" s="2"/>
    </row>
    <row r="815" spans="1:10" ht="47.25" outlineLevel="7" x14ac:dyDescent="0.25">
      <c r="A815" s="3" t="s">
        <v>27</v>
      </c>
      <c r="B815" s="4" t="s">
        <v>493</v>
      </c>
      <c r="C815" s="4" t="s">
        <v>100</v>
      </c>
      <c r="D815" s="4" t="s">
        <v>20</v>
      </c>
      <c r="E815" s="4" t="s">
        <v>600</v>
      </c>
      <c r="F815" s="4" t="s">
        <v>28</v>
      </c>
      <c r="G815" s="38">
        <v>100</v>
      </c>
      <c r="H815" s="38">
        <v>100</v>
      </c>
      <c r="I815" s="38">
        <v>100</v>
      </c>
      <c r="J815" s="2"/>
    </row>
    <row r="816" spans="1:10" ht="31.5" outlineLevel="7" x14ac:dyDescent="0.25">
      <c r="A816" s="3" t="s">
        <v>41</v>
      </c>
      <c r="B816" s="4" t="s">
        <v>493</v>
      </c>
      <c r="C816" s="4" t="s">
        <v>100</v>
      </c>
      <c r="D816" s="4" t="s">
        <v>20</v>
      </c>
      <c r="E816" s="4" t="s">
        <v>600</v>
      </c>
      <c r="F816" s="4" t="s">
        <v>42</v>
      </c>
      <c r="G816" s="38">
        <f>13200-1656+1350-558.78112</f>
        <v>12335.21888</v>
      </c>
      <c r="H816" s="38">
        <v>13200</v>
      </c>
      <c r="I816" s="38">
        <v>13200</v>
      </c>
      <c r="J816" s="2"/>
    </row>
    <row r="817" spans="1:10" ht="78.75" outlineLevel="6" x14ac:dyDescent="0.25">
      <c r="A817" s="3" t="s">
        <v>601</v>
      </c>
      <c r="B817" s="4" t="s">
        <v>493</v>
      </c>
      <c r="C817" s="4" t="s">
        <v>100</v>
      </c>
      <c r="D817" s="4" t="s">
        <v>20</v>
      </c>
      <c r="E817" s="4" t="s">
        <v>602</v>
      </c>
      <c r="F817" s="4" t="s">
        <v>4</v>
      </c>
      <c r="G817" s="38">
        <f>G818+G819</f>
        <v>14706.78112</v>
      </c>
      <c r="H817" s="38">
        <f t="shared" ref="H817:I817" si="376">H818+H819</f>
        <v>14544</v>
      </c>
      <c r="I817" s="38">
        <f t="shared" si="376"/>
        <v>14544</v>
      </c>
      <c r="J817" s="2"/>
    </row>
    <row r="818" spans="1:10" ht="47.25" outlineLevel="7" x14ac:dyDescent="0.25">
      <c r="A818" s="3" t="s">
        <v>27</v>
      </c>
      <c r="B818" s="4" t="s">
        <v>493</v>
      </c>
      <c r="C818" s="4" t="s">
        <v>100</v>
      </c>
      <c r="D818" s="4" t="s">
        <v>20</v>
      </c>
      <c r="E818" s="4" t="s">
        <v>602</v>
      </c>
      <c r="F818" s="4" t="s">
        <v>28</v>
      </c>
      <c r="G818" s="38">
        <v>144</v>
      </c>
      <c r="H818" s="38">
        <v>144</v>
      </c>
      <c r="I818" s="38">
        <v>144</v>
      </c>
      <c r="J818" s="2"/>
    </row>
    <row r="819" spans="1:10" ht="31.5" outlineLevel="7" x14ac:dyDescent="0.25">
      <c r="A819" s="3" t="s">
        <v>41</v>
      </c>
      <c r="B819" s="4" t="s">
        <v>493</v>
      </c>
      <c r="C819" s="4" t="s">
        <v>100</v>
      </c>
      <c r="D819" s="4" t="s">
        <v>20</v>
      </c>
      <c r="E819" s="4" t="s">
        <v>602</v>
      </c>
      <c r="F819" s="4" t="s">
        <v>42</v>
      </c>
      <c r="G819" s="38">
        <f>14400+954-1350+558.78112</f>
        <v>14562.78112</v>
      </c>
      <c r="H819" s="38">
        <v>14400</v>
      </c>
      <c r="I819" s="38">
        <v>14400</v>
      </c>
      <c r="J819" s="2"/>
    </row>
    <row r="820" spans="1:10" ht="78.75" outlineLevel="6" x14ac:dyDescent="0.25">
      <c r="A820" s="3" t="s">
        <v>603</v>
      </c>
      <c r="B820" s="4" t="s">
        <v>493</v>
      </c>
      <c r="C820" s="4" t="s">
        <v>100</v>
      </c>
      <c r="D820" s="4" t="s">
        <v>20</v>
      </c>
      <c r="E820" s="4" t="s">
        <v>604</v>
      </c>
      <c r="F820" s="4" t="s">
        <v>4</v>
      </c>
      <c r="G820" s="38">
        <f>G821+G822</f>
        <v>19169</v>
      </c>
      <c r="H820" s="38">
        <f t="shared" ref="H820:I820" si="377">H821+H822</f>
        <v>18467</v>
      </c>
      <c r="I820" s="38">
        <f t="shared" si="377"/>
        <v>18467</v>
      </c>
      <c r="J820" s="2"/>
    </row>
    <row r="821" spans="1:10" ht="47.25" outlineLevel="7" x14ac:dyDescent="0.25">
      <c r="A821" s="3" t="s">
        <v>27</v>
      </c>
      <c r="B821" s="4" t="s">
        <v>493</v>
      </c>
      <c r="C821" s="4" t="s">
        <v>100</v>
      </c>
      <c r="D821" s="4" t="s">
        <v>20</v>
      </c>
      <c r="E821" s="4" t="s">
        <v>604</v>
      </c>
      <c r="F821" s="4" t="s">
        <v>28</v>
      </c>
      <c r="G821" s="38">
        <v>180</v>
      </c>
      <c r="H821" s="38">
        <v>180</v>
      </c>
      <c r="I821" s="38">
        <v>180</v>
      </c>
      <c r="J821" s="2"/>
    </row>
    <row r="822" spans="1:10" ht="31.5" outlineLevel="7" x14ac:dyDescent="0.25">
      <c r="A822" s="3" t="s">
        <v>41</v>
      </c>
      <c r="B822" s="4" t="s">
        <v>493</v>
      </c>
      <c r="C822" s="4" t="s">
        <v>100</v>
      </c>
      <c r="D822" s="4" t="s">
        <v>20</v>
      </c>
      <c r="E822" s="4" t="s">
        <v>604</v>
      </c>
      <c r="F822" s="4" t="s">
        <v>42</v>
      </c>
      <c r="G822" s="38">
        <f>18287+702</f>
        <v>18989</v>
      </c>
      <c r="H822" s="38">
        <v>18287</v>
      </c>
      <c r="I822" s="38">
        <v>18287</v>
      </c>
      <c r="J822" s="2"/>
    </row>
    <row r="823" spans="1:10" s="12" customFormat="1" ht="31.5" outlineLevel="2" x14ac:dyDescent="0.25">
      <c r="A823" s="15" t="s">
        <v>605</v>
      </c>
      <c r="B823" s="16" t="s">
        <v>493</v>
      </c>
      <c r="C823" s="16" t="s">
        <v>100</v>
      </c>
      <c r="D823" s="16" t="s">
        <v>606</v>
      </c>
      <c r="E823" s="16" t="s">
        <v>3</v>
      </c>
      <c r="F823" s="16" t="s">
        <v>4</v>
      </c>
      <c r="G823" s="37">
        <f>G824</f>
        <v>3451.2000000000003</v>
      </c>
      <c r="H823" s="37">
        <f t="shared" ref="H823:I826" si="378">H824</f>
        <v>3451.2000000000003</v>
      </c>
      <c r="I823" s="37">
        <f t="shared" si="378"/>
        <v>3451.2000000000003</v>
      </c>
      <c r="J823" s="11"/>
    </row>
    <row r="824" spans="1:10" ht="47.25" outlineLevel="3" x14ac:dyDescent="0.25">
      <c r="A824" s="3" t="s">
        <v>501</v>
      </c>
      <c r="B824" s="4" t="s">
        <v>493</v>
      </c>
      <c r="C824" s="4" t="s">
        <v>100</v>
      </c>
      <c r="D824" s="4" t="s">
        <v>606</v>
      </c>
      <c r="E824" s="4" t="s">
        <v>502</v>
      </c>
      <c r="F824" s="4" t="s">
        <v>4</v>
      </c>
      <c r="G824" s="38">
        <f>G825</f>
        <v>3451.2000000000003</v>
      </c>
      <c r="H824" s="38">
        <f t="shared" si="378"/>
        <v>3451.2000000000003</v>
      </c>
      <c r="I824" s="38">
        <f t="shared" si="378"/>
        <v>3451.2000000000003</v>
      </c>
      <c r="J824" s="2"/>
    </row>
    <row r="825" spans="1:10" ht="47.25" outlineLevel="4" x14ac:dyDescent="0.25">
      <c r="A825" s="3" t="s">
        <v>595</v>
      </c>
      <c r="B825" s="4" t="s">
        <v>493</v>
      </c>
      <c r="C825" s="4" t="s">
        <v>100</v>
      </c>
      <c r="D825" s="4" t="s">
        <v>606</v>
      </c>
      <c r="E825" s="4" t="s">
        <v>596</v>
      </c>
      <c r="F825" s="4" t="s">
        <v>4</v>
      </c>
      <c r="G825" s="38">
        <f>G826</f>
        <v>3451.2000000000003</v>
      </c>
      <c r="H825" s="38">
        <f t="shared" si="378"/>
        <v>3451.2000000000003</v>
      </c>
      <c r="I825" s="38">
        <f t="shared" si="378"/>
        <v>3451.2000000000003</v>
      </c>
      <c r="J825" s="2"/>
    </row>
    <row r="826" spans="1:10" ht="47.25" outlineLevel="5" x14ac:dyDescent="0.25">
      <c r="A826" s="3" t="s">
        <v>607</v>
      </c>
      <c r="B826" s="4" t="s">
        <v>493</v>
      </c>
      <c r="C826" s="4" t="s">
        <v>100</v>
      </c>
      <c r="D826" s="4" t="s">
        <v>606</v>
      </c>
      <c r="E826" s="4" t="s">
        <v>608</v>
      </c>
      <c r="F826" s="4" t="s">
        <v>4</v>
      </c>
      <c r="G826" s="38">
        <f>G827</f>
        <v>3451.2000000000003</v>
      </c>
      <c r="H826" s="38">
        <f t="shared" si="378"/>
        <v>3451.2000000000003</v>
      </c>
      <c r="I826" s="38">
        <f t="shared" si="378"/>
        <v>3451.2000000000003</v>
      </c>
      <c r="J826" s="2"/>
    </row>
    <row r="827" spans="1:10" ht="63" outlineLevel="6" x14ac:dyDescent="0.25">
      <c r="A827" s="3" t="s">
        <v>609</v>
      </c>
      <c r="B827" s="4" t="s">
        <v>493</v>
      </c>
      <c r="C827" s="4" t="s">
        <v>100</v>
      </c>
      <c r="D827" s="4" t="s">
        <v>606</v>
      </c>
      <c r="E827" s="4" t="s">
        <v>610</v>
      </c>
      <c r="F827" s="4" t="s">
        <v>4</v>
      </c>
      <c r="G827" s="38">
        <f>G828+G829</f>
        <v>3451.2000000000003</v>
      </c>
      <c r="H827" s="38">
        <f t="shared" ref="H827:I827" si="379">H828+H829</f>
        <v>3451.2000000000003</v>
      </c>
      <c r="I827" s="38">
        <f t="shared" si="379"/>
        <v>3451.2000000000003</v>
      </c>
      <c r="J827" s="2"/>
    </row>
    <row r="828" spans="1:10" ht="110.25" outlineLevel="7" x14ac:dyDescent="0.25">
      <c r="A828" s="3" t="s">
        <v>17</v>
      </c>
      <c r="B828" s="4" t="s">
        <v>493</v>
      </c>
      <c r="C828" s="4" t="s">
        <v>100</v>
      </c>
      <c r="D828" s="4" t="s">
        <v>606</v>
      </c>
      <c r="E828" s="4" t="s">
        <v>610</v>
      </c>
      <c r="F828" s="4" t="s">
        <v>18</v>
      </c>
      <c r="G828" s="38">
        <f>3183.4-50</f>
        <v>3133.4</v>
      </c>
      <c r="H828" s="38">
        <v>3183.4</v>
      </c>
      <c r="I828" s="38">
        <v>3183.4</v>
      </c>
      <c r="J828" s="2"/>
    </row>
    <row r="829" spans="1:10" ht="47.25" outlineLevel="7" x14ac:dyDescent="0.25">
      <c r="A829" s="3" t="s">
        <v>27</v>
      </c>
      <c r="B829" s="4" t="s">
        <v>493</v>
      </c>
      <c r="C829" s="4" t="s">
        <v>100</v>
      </c>
      <c r="D829" s="4" t="s">
        <v>606</v>
      </c>
      <c r="E829" s="4" t="s">
        <v>610</v>
      </c>
      <c r="F829" s="4" t="s">
        <v>28</v>
      </c>
      <c r="G829" s="38">
        <f>267.8+50</f>
        <v>317.8</v>
      </c>
      <c r="H829" s="38">
        <v>267.8</v>
      </c>
      <c r="I829" s="38">
        <v>267.8</v>
      </c>
      <c r="J829" s="2"/>
    </row>
    <row r="830" spans="1:10" s="10" customFormat="1" ht="31.5" x14ac:dyDescent="0.25">
      <c r="A830" s="13" t="s">
        <v>611</v>
      </c>
      <c r="B830" s="14" t="s">
        <v>612</v>
      </c>
      <c r="C830" s="14" t="s">
        <v>2</v>
      </c>
      <c r="D830" s="14" t="s">
        <v>2</v>
      </c>
      <c r="E830" s="14" t="s">
        <v>3</v>
      </c>
      <c r="F830" s="14" t="s">
        <v>4</v>
      </c>
      <c r="G830" s="36">
        <f>G831</f>
        <v>4145.7000000000007</v>
      </c>
      <c r="H830" s="36">
        <f t="shared" ref="H830:I830" si="380">H831</f>
        <v>3945.7000000000003</v>
      </c>
      <c r="I830" s="36">
        <f t="shared" si="380"/>
        <v>3945.7000000000003</v>
      </c>
      <c r="J830" s="9"/>
    </row>
    <row r="831" spans="1:10" s="10" customFormat="1" outlineLevel="1" x14ac:dyDescent="0.25">
      <c r="A831" s="13" t="s">
        <v>356</v>
      </c>
      <c r="B831" s="14" t="s">
        <v>612</v>
      </c>
      <c r="C831" s="14" t="s">
        <v>357</v>
      </c>
      <c r="D831" s="14" t="s">
        <v>2</v>
      </c>
      <c r="E831" s="14" t="s">
        <v>3</v>
      </c>
      <c r="F831" s="14" t="s">
        <v>4</v>
      </c>
      <c r="G831" s="36">
        <f>G832+G847</f>
        <v>4145.7000000000007</v>
      </c>
      <c r="H831" s="36">
        <f t="shared" ref="H831:I831" si="381">H832+H847</f>
        <v>3945.7000000000003</v>
      </c>
      <c r="I831" s="36">
        <f t="shared" si="381"/>
        <v>3945.7000000000003</v>
      </c>
      <c r="J831" s="9"/>
    </row>
    <row r="832" spans="1:10" s="12" customFormat="1" outlineLevel="2" x14ac:dyDescent="0.25">
      <c r="A832" s="15" t="s">
        <v>571</v>
      </c>
      <c r="B832" s="16" t="s">
        <v>612</v>
      </c>
      <c r="C832" s="16" t="s">
        <v>357</v>
      </c>
      <c r="D832" s="16" t="s">
        <v>357</v>
      </c>
      <c r="E832" s="16" t="s">
        <v>3</v>
      </c>
      <c r="F832" s="16" t="s">
        <v>4</v>
      </c>
      <c r="G832" s="37">
        <f>G833+G837</f>
        <v>967</v>
      </c>
      <c r="H832" s="37">
        <f t="shared" ref="H832:I832" si="382">H833+H837</f>
        <v>767</v>
      </c>
      <c r="I832" s="37">
        <f t="shared" si="382"/>
        <v>767</v>
      </c>
      <c r="J832" s="11"/>
    </row>
    <row r="833" spans="1:10" ht="63" outlineLevel="3" x14ac:dyDescent="0.25">
      <c r="A833" s="3" t="s">
        <v>370</v>
      </c>
      <c r="B833" s="4" t="s">
        <v>612</v>
      </c>
      <c r="C833" s="4" t="s">
        <v>357</v>
      </c>
      <c r="D833" s="4" t="s">
        <v>357</v>
      </c>
      <c r="E833" s="4" t="s">
        <v>371</v>
      </c>
      <c r="F833" s="4" t="s">
        <v>4</v>
      </c>
      <c r="G833" s="38">
        <f>G834</f>
        <v>3</v>
      </c>
      <c r="H833" s="38">
        <f t="shared" ref="H833:I835" si="383">H834</f>
        <v>3</v>
      </c>
      <c r="I833" s="38">
        <f t="shared" si="383"/>
        <v>3</v>
      </c>
      <c r="J833" s="2"/>
    </row>
    <row r="834" spans="1:10" ht="78.75" outlineLevel="5" x14ac:dyDescent="0.25">
      <c r="A834" s="3" t="s">
        <v>558</v>
      </c>
      <c r="B834" s="4" t="s">
        <v>612</v>
      </c>
      <c r="C834" s="4" t="s">
        <v>357</v>
      </c>
      <c r="D834" s="4" t="s">
        <v>357</v>
      </c>
      <c r="E834" s="4" t="s">
        <v>559</v>
      </c>
      <c r="F834" s="4" t="s">
        <v>4</v>
      </c>
      <c r="G834" s="38">
        <f>G835</f>
        <v>3</v>
      </c>
      <c r="H834" s="38">
        <f t="shared" si="383"/>
        <v>3</v>
      </c>
      <c r="I834" s="38">
        <f t="shared" si="383"/>
        <v>3</v>
      </c>
      <c r="J834" s="2"/>
    </row>
    <row r="835" spans="1:10" ht="63" outlineLevel="6" x14ac:dyDescent="0.25">
      <c r="A835" s="3" t="s">
        <v>560</v>
      </c>
      <c r="B835" s="4" t="s">
        <v>612</v>
      </c>
      <c r="C835" s="4" t="s">
        <v>357</v>
      </c>
      <c r="D835" s="4" t="s">
        <v>357</v>
      </c>
      <c r="E835" s="4" t="s">
        <v>561</v>
      </c>
      <c r="F835" s="4" t="s">
        <v>4</v>
      </c>
      <c r="G835" s="38">
        <f>G836</f>
        <v>3</v>
      </c>
      <c r="H835" s="38">
        <f t="shared" si="383"/>
        <v>3</v>
      </c>
      <c r="I835" s="38">
        <f t="shared" si="383"/>
        <v>3</v>
      </c>
      <c r="J835" s="2"/>
    </row>
    <row r="836" spans="1:10" ht="47.25" outlineLevel="7" x14ac:dyDescent="0.25">
      <c r="A836" s="3" t="s">
        <v>27</v>
      </c>
      <c r="B836" s="4" t="s">
        <v>612</v>
      </c>
      <c r="C836" s="4" t="s">
        <v>357</v>
      </c>
      <c r="D836" s="4" t="s">
        <v>357</v>
      </c>
      <c r="E836" s="4" t="s">
        <v>561</v>
      </c>
      <c r="F836" s="4" t="s">
        <v>28</v>
      </c>
      <c r="G836" s="38">
        <v>3</v>
      </c>
      <c r="H836" s="38">
        <v>3</v>
      </c>
      <c r="I836" s="38">
        <v>3</v>
      </c>
      <c r="J836" s="2"/>
    </row>
    <row r="837" spans="1:10" ht="31.5" outlineLevel="3" x14ac:dyDescent="0.25">
      <c r="A837" s="3" t="s">
        <v>613</v>
      </c>
      <c r="B837" s="4" t="s">
        <v>612</v>
      </c>
      <c r="C837" s="4" t="s">
        <v>357</v>
      </c>
      <c r="D837" s="4" t="s">
        <v>357</v>
      </c>
      <c r="E837" s="4" t="s">
        <v>614</v>
      </c>
      <c r="F837" s="4" t="s">
        <v>4</v>
      </c>
      <c r="G837" s="38">
        <f>G838</f>
        <v>964</v>
      </c>
      <c r="H837" s="38">
        <f t="shared" ref="H837:I837" si="384">H838</f>
        <v>764</v>
      </c>
      <c r="I837" s="38">
        <f t="shared" si="384"/>
        <v>764</v>
      </c>
      <c r="J837" s="2"/>
    </row>
    <row r="838" spans="1:10" ht="47.25" outlineLevel="5" x14ac:dyDescent="0.25">
      <c r="A838" s="3" t="s">
        <v>615</v>
      </c>
      <c r="B838" s="4" t="s">
        <v>612</v>
      </c>
      <c r="C838" s="4" t="s">
        <v>357</v>
      </c>
      <c r="D838" s="4" t="s">
        <v>357</v>
      </c>
      <c r="E838" s="4" t="s">
        <v>616</v>
      </c>
      <c r="F838" s="4" t="s">
        <v>4</v>
      </c>
      <c r="G838" s="38">
        <f>G839+G841+G843+G845</f>
        <v>964</v>
      </c>
      <c r="H838" s="38">
        <f t="shared" ref="H838:I838" si="385">H839+H841+H843</f>
        <v>764</v>
      </c>
      <c r="I838" s="38">
        <f t="shared" si="385"/>
        <v>764</v>
      </c>
      <c r="J838" s="2"/>
    </row>
    <row r="839" spans="1:10" ht="47.25" outlineLevel="6" x14ac:dyDescent="0.25">
      <c r="A839" s="3" t="s">
        <v>396</v>
      </c>
      <c r="B839" s="4" t="s">
        <v>612</v>
      </c>
      <c r="C839" s="4" t="s">
        <v>357</v>
      </c>
      <c r="D839" s="4" t="s">
        <v>357</v>
      </c>
      <c r="E839" s="4" t="s">
        <v>617</v>
      </c>
      <c r="F839" s="4" t="s">
        <v>4</v>
      </c>
      <c r="G839" s="38">
        <f>G840</f>
        <v>3</v>
      </c>
      <c r="H839" s="38">
        <f t="shared" ref="H839:I839" si="386">H840</f>
        <v>3</v>
      </c>
      <c r="I839" s="38">
        <f t="shared" si="386"/>
        <v>3</v>
      </c>
      <c r="J839" s="2"/>
    </row>
    <row r="840" spans="1:10" ht="47.25" outlineLevel="7" x14ac:dyDescent="0.25">
      <c r="A840" s="3" t="s">
        <v>27</v>
      </c>
      <c r="B840" s="4" t="s">
        <v>612</v>
      </c>
      <c r="C840" s="4" t="s">
        <v>357</v>
      </c>
      <c r="D840" s="4" t="s">
        <v>357</v>
      </c>
      <c r="E840" s="4" t="s">
        <v>617</v>
      </c>
      <c r="F840" s="4" t="s">
        <v>28</v>
      </c>
      <c r="G840" s="38">
        <v>3</v>
      </c>
      <c r="H840" s="38">
        <v>3</v>
      </c>
      <c r="I840" s="38">
        <v>3</v>
      </c>
      <c r="J840" s="2"/>
    </row>
    <row r="841" spans="1:10" ht="47.25" outlineLevel="6" x14ac:dyDescent="0.25">
      <c r="A841" s="3" t="s">
        <v>618</v>
      </c>
      <c r="B841" s="4" t="s">
        <v>612</v>
      </c>
      <c r="C841" s="4" t="s">
        <v>357</v>
      </c>
      <c r="D841" s="4" t="s">
        <v>357</v>
      </c>
      <c r="E841" s="4" t="s">
        <v>619</v>
      </c>
      <c r="F841" s="4" t="s">
        <v>4</v>
      </c>
      <c r="G841" s="38">
        <f>G842</f>
        <v>662</v>
      </c>
      <c r="H841" s="38">
        <f t="shared" ref="H841:I841" si="387">H842</f>
        <v>662</v>
      </c>
      <c r="I841" s="38">
        <f t="shared" si="387"/>
        <v>662</v>
      </c>
      <c r="J841" s="2"/>
    </row>
    <row r="842" spans="1:10" ht="47.25" outlineLevel="7" x14ac:dyDescent="0.25">
      <c r="A842" s="3" t="s">
        <v>27</v>
      </c>
      <c r="B842" s="4" t="s">
        <v>612</v>
      </c>
      <c r="C842" s="4" t="s">
        <v>357</v>
      </c>
      <c r="D842" s="4" t="s">
        <v>357</v>
      </c>
      <c r="E842" s="4" t="s">
        <v>619</v>
      </c>
      <c r="F842" s="4" t="s">
        <v>28</v>
      </c>
      <c r="G842" s="38">
        <v>662</v>
      </c>
      <c r="H842" s="38">
        <v>662</v>
      </c>
      <c r="I842" s="38">
        <v>662</v>
      </c>
      <c r="J842" s="2"/>
    </row>
    <row r="843" spans="1:10" ht="94.5" outlineLevel="6" x14ac:dyDescent="0.25">
      <c r="A843" s="3" t="s">
        <v>620</v>
      </c>
      <c r="B843" s="4" t="s">
        <v>612</v>
      </c>
      <c r="C843" s="4" t="s">
        <v>357</v>
      </c>
      <c r="D843" s="4" t="s">
        <v>357</v>
      </c>
      <c r="E843" s="4" t="s">
        <v>621</v>
      </c>
      <c r="F843" s="4" t="s">
        <v>4</v>
      </c>
      <c r="G843" s="38">
        <f>G844</f>
        <v>99</v>
      </c>
      <c r="H843" s="38">
        <f t="shared" ref="H843:I843" si="388">H844</f>
        <v>99</v>
      </c>
      <c r="I843" s="38">
        <f t="shared" si="388"/>
        <v>99</v>
      </c>
      <c r="J843" s="2"/>
    </row>
    <row r="844" spans="1:10" ht="31.5" outlineLevel="7" x14ac:dyDescent="0.25">
      <c r="A844" s="3" t="s">
        <v>41</v>
      </c>
      <c r="B844" s="4" t="s">
        <v>612</v>
      </c>
      <c r="C844" s="4" t="s">
        <v>357</v>
      </c>
      <c r="D844" s="4" t="s">
        <v>357</v>
      </c>
      <c r="E844" s="4" t="s">
        <v>621</v>
      </c>
      <c r="F844" s="4" t="s">
        <v>42</v>
      </c>
      <c r="G844" s="38">
        <v>99</v>
      </c>
      <c r="H844" s="38">
        <v>99</v>
      </c>
      <c r="I844" s="38">
        <v>99</v>
      </c>
      <c r="J844" s="2"/>
    </row>
    <row r="845" spans="1:10" ht="31.5" outlineLevel="7" x14ac:dyDescent="0.25">
      <c r="A845" s="31" t="s">
        <v>713</v>
      </c>
      <c r="B845" s="33" t="s">
        <v>612</v>
      </c>
      <c r="C845" s="4" t="s">
        <v>357</v>
      </c>
      <c r="D845" s="4" t="s">
        <v>357</v>
      </c>
      <c r="E845" s="22" t="s">
        <v>712</v>
      </c>
      <c r="F845" s="4" t="s">
        <v>4</v>
      </c>
      <c r="G845" s="38">
        <f>G846</f>
        <v>200</v>
      </c>
      <c r="H845" s="38">
        <f t="shared" ref="H845:I845" si="389">H846</f>
        <v>0</v>
      </c>
      <c r="I845" s="38">
        <f t="shared" si="389"/>
        <v>0</v>
      </c>
      <c r="J845" s="2"/>
    </row>
    <row r="846" spans="1:10" ht="47.25" outlineLevel="7" x14ac:dyDescent="0.25">
      <c r="A846" s="3" t="s">
        <v>27</v>
      </c>
      <c r="B846" s="4" t="s">
        <v>612</v>
      </c>
      <c r="C846" s="4" t="s">
        <v>357</v>
      </c>
      <c r="D846" s="4" t="s">
        <v>357</v>
      </c>
      <c r="E846" s="22" t="s">
        <v>712</v>
      </c>
      <c r="F846" s="4">
        <v>200</v>
      </c>
      <c r="G846" s="38">
        <v>200</v>
      </c>
      <c r="H846" s="38">
        <v>0</v>
      </c>
      <c r="I846" s="38">
        <v>0</v>
      </c>
      <c r="J846" s="2"/>
    </row>
    <row r="847" spans="1:10" s="12" customFormat="1" outlineLevel="2" x14ac:dyDescent="0.25">
      <c r="A847" s="15" t="s">
        <v>582</v>
      </c>
      <c r="B847" s="16" t="s">
        <v>612</v>
      </c>
      <c r="C847" s="16" t="s">
        <v>357</v>
      </c>
      <c r="D847" s="16" t="s">
        <v>177</v>
      </c>
      <c r="E847" s="16" t="s">
        <v>3</v>
      </c>
      <c r="F847" s="16" t="s">
        <v>4</v>
      </c>
      <c r="G847" s="37">
        <f>G848</f>
        <v>3178.7000000000003</v>
      </c>
      <c r="H847" s="37">
        <f t="shared" ref="H847:I849" si="390">H848</f>
        <v>3178.7000000000003</v>
      </c>
      <c r="I847" s="37">
        <f t="shared" si="390"/>
        <v>3178.7000000000003</v>
      </c>
      <c r="J847" s="11"/>
    </row>
    <row r="848" spans="1:10" ht="31.5" outlineLevel="3" x14ac:dyDescent="0.25">
      <c r="A848" s="3" t="s">
        <v>613</v>
      </c>
      <c r="B848" s="4" t="s">
        <v>612</v>
      </c>
      <c r="C848" s="4" t="s">
        <v>357</v>
      </c>
      <c r="D848" s="4" t="s">
        <v>177</v>
      </c>
      <c r="E848" s="4" t="s">
        <v>614</v>
      </c>
      <c r="F848" s="4" t="s">
        <v>4</v>
      </c>
      <c r="G848" s="38">
        <f>G849</f>
        <v>3178.7000000000003</v>
      </c>
      <c r="H848" s="38">
        <f t="shared" si="390"/>
        <v>3178.7000000000003</v>
      </c>
      <c r="I848" s="38">
        <f t="shared" si="390"/>
        <v>3178.7000000000003</v>
      </c>
      <c r="J848" s="2"/>
    </row>
    <row r="849" spans="1:10" ht="47.25" outlineLevel="5" x14ac:dyDescent="0.25">
      <c r="A849" s="3" t="s">
        <v>67</v>
      </c>
      <c r="B849" s="4" t="s">
        <v>612</v>
      </c>
      <c r="C849" s="4" t="s">
        <v>357</v>
      </c>
      <c r="D849" s="4" t="s">
        <v>177</v>
      </c>
      <c r="E849" s="4" t="s">
        <v>622</v>
      </c>
      <c r="F849" s="4" t="s">
        <v>4</v>
      </c>
      <c r="G849" s="38">
        <f>G850</f>
        <v>3178.7000000000003</v>
      </c>
      <c r="H849" s="38">
        <f t="shared" si="390"/>
        <v>3178.7000000000003</v>
      </c>
      <c r="I849" s="38">
        <f t="shared" si="390"/>
        <v>3178.7000000000003</v>
      </c>
      <c r="J849" s="2"/>
    </row>
    <row r="850" spans="1:10" ht="47.25" outlineLevel="6" x14ac:dyDescent="0.25">
      <c r="A850" s="3" t="s">
        <v>21</v>
      </c>
      <c r="B850" s="4" t="s">
        <v>612</v>
      </c>
      <c r="C850" s="4" t="s">
        <v>357</v>
      </c>
      <c r="D850" s="4" t="s">
        <v>177</v>
      </c>
      <c r="E850" s="4" t="s">
        <v>623</v>
      </c>
      <c r="F850" s="4" t="s">
        <v>4</v>
      </c>
      <c r="G850" s="38">
        <f>G851+G852</f>
        <v>3178.7000000000003</v>
      </c>
      <c r="H850" s="38">
        <f t="shared" ref="H850:I850" si="391">H851+H852</f>
        <v>3178.7000000000003</v>
      </c>
      <c r="I850" s="38">
        <f t="shared" si="391"/>
        <v>3178.7000000000003</v>
      </c>
      <c r="J850" s="2"/>
    </row>
    <row r="851" spans="1:10" ht="110.25" outlineLevel="7" x14ac:dyDescent="0.25">
      <c r="A851" s="3" t="s">
        <v>17</v>
      </c>
      <c r="B851" s="4" t="s">
        <v>612</v>
      </c>
      <c r="C851" s="4" t="s">
        <v>357</v>
      </c>
      <c r="D851" s="4" t="s">
        <v>177</v>
      </c>
      <c r="E851" s="4" t="s">
        <v>623</v>
      </c>
      <c r="F851" s="4" t="s">
        <v>18</v>
      </c>
      <c r="G851" s="38">
        <v>3135.9</v>
      </c>
      <c r="H851" s="38">
        <v>3135.9</v>
      </c>
      <c r="I851" s="38">
        <v>3135.9</v>
      </c>
      <c r="J851" s="2"/>
    </row>
    <row r="852" spans="1:10" ht="47.25" outlineLevel="7" x14ac:dyDescent="0.25">
      <c r="A852" s="3" t="s">
        <v>27</v>
      </c>
      <c r="B852" s="4" t="s">
        <v>612</v>
      </c>
      <c r="C852" s="4" t="s">
        <v>357</v>
      </c>
      <c r="D852" s="4" t="s">
        <v>177</v>
      </c>
      <c r="E852" s="4" t="s">
        <v>623</v>
      </c>
      <c r="F852" s="4" t="s">
        <v>28</v>
      </c>
      <c r="G852" s="38">
        <v>42.8</v>
      </c>
      <c r="H852" s="38">
        <v>42.8</v>
      </c>
      <c r="I852" s="38">
        <v>42.8</v>
      </c>
      <c r="J852" s="2"/>
    </row>
    <row r="853" spans="1:10" s="10" customFormat="1" ht="31.5" x14ac:dyDescent="0.25">
      <c r="A853" s="13" t="s">
        <v>624</v>
      </c>
      <c r="B853" s="14" t="s">
        <v>625</v>
      </c>
      <c r="C853" s="14" t="s">
        <v>2</v>
      </c>
      <c r="D853" s="14" t="s">
        <v>2</v>
      </c>
      <c r="E853" s="14" t="s">
        <v>3</v>
      </c>
      <c r="F853" s="14" t="s">
        <v>4</v>
      </c>
      <c r="G853" s="36">
        <f>G854+G878</f>
        <v>13452.9</v>
      </c>
      <c r="H853" s="36">
        <f t="shared" ref="H853:I853" si="392">H854+H878</f>
        <v>17657.599999999999</v>
      </c>
      <c r="I853" s="36">
        <f t="shared" si="392"/>
        <v>22358</v>
      </c>
      <c r="J853" s="9"/>
    </row>
    <row r="854" spans="1:10" s="10" customFormat="1" ht="31.5" outlineLevel="1" x14ac:dyDescent="0.25">
      <c r="A854" s="13" t="s">
        <v>5</v>
      </c>
      <c r="B854" s="14" t="s">
        <v>625</v>
      </c>
      <c r="C854" s="14" t="s">
        <v>6</v>
      </c>
      <c r="D854" s="14" t="s">
        <v>2</v>
      </c>
      <c r="E854" s="14" t="s">
        <v>3</v>
      </c>
      <c r="F854" s="14" t="s">
        <v>4</v>
      </c>
      <c r="G854" s="36">
        <f>G855+G862+G868</f>
        <v>13275.5</v>
      </c>
      <c r="H854" s="36">
        <f t="shared" ref="H854:I854" si="393">H855+H862+H868</f>
        <v>16897.8</v>
      </c>
      <c r="I854" s="36">
        <f t="shared" si="393"/>
        <v>15790</v>
      </c>
      <c r="J854" s="9"/>
    </row>
    <row r="855" spans="1:10" s="12" customFormat="1" ht="63" outlineLevel="2" x14ac:dyDescent="0.25">
      <c r="A855" s="15" t="s">
        <v>626</v>
      </c>
      <c r="B855" s="16" t="s">
        <v>625</v>
      </c>
      <c r="C855" s="16" t="s">
        <v>6</v>
      </c>
      <c r="D855" s="16" t="s">
        <v>606</v>
      </c>
      <c r="E855" s="16" t="s">
        <v>3</v>
      </c>
      <c r="F855" s="16" t="s">
        <v>4</v>
      </c>
      <c r="G855" s="37">
        <f>G856</f>
        <v>12439.5</v>
      </c>
      <c r="H855" s="37">
        <f t="shared" ref="H855:I858" si="394">H856</f>
        <v>12439.5</v>
      </c>
      <c r="I855" s="37">
        <f t="shared" si="394"/>
        <v>12439.5</v>
      </c>
      <c r="J855" s="11"/>
    </row>
    <row r="856" spans="1:10" ht="63" outlineLevel="3" x14ac:dyDescent="0.25">
      <c r="A856" s="3" t="s">
        <v>376</v>
      </c>
      <c r="B856" s="4" t="s">
        <v>625</v>
      </c>
      <c r="C856" s="4" t="s">
        <v>6</v>
      </c>
      <c r="D856" s="4" t="s">
        <v>606</v>
      </c>
      <c r="E856" s="4" t="s">
        <v>377</v>
      </c>
      <c r="F856" s="4" t="s">
        <v>4</v>
      </c>
      <c r="G856" s="38">
        <f>G857</f>
        <v>12439.5</v>
      </c>
      <c r="H856" s="38">
        <f t="shared" si="394"/>
        <v>12439.5</v>
      </c>
      <c r="I856" s="38">
        <f t="shared" si="394"/>
        <v>12439.5</v>
      </c>
      <c r="J856" s="2"/>
    </row>
    <row r="857" spans="1:10" ht="47.25" outlineLevel="4" x14ac:dyDescent="0.25">
      <c r="A857" s="3" t="s">
        <v>627</v>
      </c>
      <c r="B857" s="4" t="s">
        <v>625</v>
      </c>
      <c r="C857" s="4" t="s">
        <v>6</v>
      </c>
      <c r="D857" s="4" t="s">
        <v>606</v>
      </c>
      <c r="E857" s="4" t="s">
        <v>628</v>
      </c>
      <c r="F857" s="4" t="s">
        <v>4</v>
      </c>
      <c r="G857" s="38">
        <f>G858</f>
        <v>12439.5</v>
      </c>
      <c r="H857" s="38">
        <f t="shared" si="394"/>
        <v>12439.5</v>
      </c>
      <c r="I857" s="38">
        <f t="shared" si="394"/>
        <v>12439.5</v>
      </c>
      <c r="J857" s="2"/>
    </row>
    <row r="858" spans="1:10" ht="78.75" outlineLevel="5" x14ac:dyDescent="0.25">
      <c r="A858" s="3" t="s">
        <v>629</v>
      </c>
      <c r="B858" s="4" t="s">
        <v>625</v>
      </c>
      <c r="C858" s="4" t="s">
        <v>6</v>
      </c>
      <c r="D858" s="4" t="s">
        <v>606</v>
      </c>
      <c r="E858" s="4" t="s">
        <v>630</v>
      </c>
      <c r="F858" s="4" t="s">
        <v>4</v>
      </c>
      <c r="G858" s="38">
        <f>G859</f>
        <v>12439.5</v>
      </c>
      <c r="H858" s="38">
        <f t="shared" si="394"/>
        <v>12439.5</v>
      </c>
      <c r="I858" s="38">
        <f t="shared" si="394"/>
        <v>12439.5</v>
      </c>
      <c r="J858" s="2"/>
    </row>
    <row r="859" spans="1:10" ht="47.25" outlineLevel="6" x14ac:dyDescent="0.25">
      <c r="A859" s="3" t="s">
        <v>21</v>
      </c>
      <c r="B859" s="4" t="s">
        <v>625</v>
      </c>
      <c r="C859" s="4" t="s">
        <v>6</v>
      </c>
      <c r="D859" s="4" t="s">
        <v>606</v>
      </c>
      <c r="E859" s="4" t="s">
        <v>631</v>
      </c>
      <c r="F859" s="4" t="s">
        <v>4</v>
      </c>
      <c r="G859" s="38">
        <f>G860+G861</f>
        <v>12439.5</v>
      </c>
      <c r="H859" s="38">
        <f t="shared" ref="H859:I859" si="395">H860+H861</f>
        <v>12439.5</v>
      </c>
      <c r="I859" s="38">
        <f t="shared" si="395"/>
        <v>12439.5</v>
      </c>
      <c r="J859" s="2"/>
    </row>
    <row r="860" spans="1:10" ht="110.25" outlineLevel="7" x14ac:dyDescent="0.25">
      <c r="A860" s="3" t="s">
        <v>17</v>
      </c>
      <c r="B860" s="4" t="s">
        <v>625</v>
      </c>
      <c r="C860" s="4" t="s">
        <v>6</v>
      </c>
      <c r="D860" s="4" t="s">
        <v>606</v>
      </c>
      <c r="E860" s="4" t="s">
        <v>631</v>
      </c>
      <c r="F860" s="4" t="s">
        <v>18</v>
      </c>
      <c r="G860" s="38">
        <v>12032.5</v>
      </c>
      <c r="H860" s="38">
        <v>12032.5</v>
      </c>
      <c r="I860" s="38">
        <v>12032.5</v>
      </c>
      <c r="J860" s="2"/>
    </row>
    <row r="861" spans="1:10" ht="47.25" outlineLevel="7" x14ac:dyDescent="0.25">
      <c r="A861" s="3" t="s">
        <v>27</v>
      </c>
      <c r="B861" s="4" t="s">
        <v>625</v>
      </c>
      <c r="C861" s="4" t="s">
        <v>6</v>
      </c>
      <c r="D861" s="4" t="s">
        <v>606</v>
      </c>
      <c r="E861" s="4" t="s">
        <v>631</v>
      </c>
      <c r="F861" s="4" t="s">
        <v>28</v>
      </c>
      <c r="G861" s="38">
        <v>407</v>
      </c>
      <c r="H861" s="38">
        <v>407</v>
      </c>
      <c r="I861" s="38">
        <v>407</v>
      </c>
      <c r="J861" s="2"/>
    </row>
    <row r="862" spans="1:10" s="12" customFormat="1" outlineLevel="2" x14ac:dyDescent="0.25">
      <c r="A862" s="15" t="s">
        <v>632</v>
      </c>
      <c r="B862" s="16" t="s">
        <v>625</v>
      </c>
      <c r="C862" s="16" t="s">
        <v>6</v>
      </c>
      <c r="D862" s="16" t="s">
        <v>450</v>
      </c>
      <c r="E862" s="16" t="s">
        <v>3</v>
      </c>
      <c r="F862" s="16" t="s">
        <v>4</v>
      </c>
      <c r="G862" s="37">
        <f>G863</f>
        <v>836</v>
      </c>
      <c r="H862" s="37">
        <f t="shared" ref="H862:I866" si="396">H863</f>
        <v>3458.3</v>
      </c>
      <c r="I862" s="37">
        <f t="shared" si="396"/>
        <v>2350.5</v>
      </c>
      <c r="J862" s="11"/>
    </row>
    <row r="863" spans="1:10" ht="63" outlineLevel="3" x14ac:dyDescent="0.25">
      <c r="A863" s="3" t="s">
        <v>376</v>
      </c>
      <c r="B863" s="4" t="s">
        <v>625</v>
      </c>
      <c r="C863" s="4" t="s">
        <v>6</v>
      </c>
      <c r="D863" s="4" t="s">
        <v>450</v>
      </c>
      <c r="E863" s="4" t="s">
        <v>377</v>
      </c>
      <c r="F863" s="4" t="s">
        <v>4</v>
      </c>
      <c r="G863" s="38">
        <f>G864</f>
        <v>836</v>
      </c>
      <c r="H863" s="38">
        <f t="shared" si="396"/>
        <v>3458.3</v>
      </c>
      <c r="I863" s="38">
        <f t="shared" si="396"/>
        <v>2350.5</v>
      </c>
      <c r="J863" s="2"/>
    </row>
    <row r="864" spans="1:10" ht="47.25" outlineLevel="4" x14ac:dyDescent="0.25">
      <c r="A864" s="3" t="s">
        <v>627</v>
      </c>
      <c r="B864" s="4" t="s">
        <v>625</v>
      </c>
      <c r="C864" s="4" t="s">
        <v>6</v>
      </c>
      <c r="D864" s="4" t="s">
        <v>450</v>
      </c>
      <c r="E864" s="4" t="s">
        <v>628</v>
      </c>
      <c r="F864" s="4" t="s">
        <v>4</v>
      </c>
      <c r="G864" s="38">
        <f>G865</f>
        <v>836</v>
      </c>
      <c r="H864" s="38">
        <f t="shared" si="396"/>
        <v>3458.3</v>
      </c>
      <c r="I864" s="38">
        <f t="shared" si="396"/>
        <v>2350.5</v>
      </c>
      <c r="J864" s="2"/>
    </row>
    <row r="865" spans="1:10" ht="63" outlineLevel="5" x14ac:dyDescent="0.25">
      <c r="A865" s="3" t="s">
        <v>633</v>
      </c>
      <c r="B865" s="4" t="s">
        <v>625</v>
      </c>
      <c r="C865" s="4" t="s">
        <v>6</v>
      </c>
      <c r="D865" s="4" t="s">
        <v>450</v>
      </c>
      <c r="E865" s="4" t="s">
        <v>634</v>
      </c>
      <c r="F865" s="4" t="s">
        <v>4</v>
      </c>
      <c r="G865" s="38">
        <f>G866</f>
        <v>836</v>
      </c>
      <c r="H865" s="38">
        <f t="shared" si="396"/>
        <v>3458.3</v>
      </c>
      <c r="I865" s="38">
        <f t="shared" si="396"/>
        <v>2350.5</v>
      </c>
      <c r="J865" s="2"/>
    </row>
    <row r="866" spans="1:10" ht="47.25" outlineLevel="6" x14ac:dyDescent="0.25">
      <c r="A866" s="3" t="s">
        <v>635</v>
      </c>
      <c r="B866" s="4" t="s">
        <v>625</v>
      </c>
      <c r="C866" s="4" t="s">
        <v>6</v>
      </c>
      <c r="D866" s="4" t="s">
        <v>450</v>
      </c>
      <c r="E866" s="4" t="s">
        <v>636</v>
      </c>
      <c r="F866" s="4" t="s">
        <v>4</v>
      </c>
      <c r="G866" s="38">
        <f>G867</f>
        <v>836</v>
      </c>
      <c r="H866" s="38">
        <f t="shared" si="396"/>
        <v>3458.3</v>
      </c>
      <c r="I866" s="38">
        <f t="shared" si="396"/>
        <v>2350.5</v>
      </c>
      <c r="J866" s="2"/>
    </row>
    <row r="867" spans="1:10" outlineLevel="7" x14ac:dyDescent="0.25">
      <c r="A867" s="3" t="s">
        <v>57</v>
      </c>
      <c r="B867" s="4" t="s">
        <v>625</v>
      </c>
      <c r="C867" s="4" t="s">
        <v>6</v>
      </c>
      <c r="D867" s="4" t="s">
        <v>450</v>
      </c>
      <c r="E867" s="4" t="s">
        <v>636</v>
      </c>
      <c r="F867" s="4" t="s">
        <v>58</v>
      </c>
      <c r="G867" s="38">
        <f>547.5+288.5</f>
        <v>836</v>
      </c>
      <c r="H867" s="38">
        <f>547.5-33.7+2944.5</f>
        <v>3458.3</v>
      </c>
      <c r="I867" s="38">
        <f>547.5-19.3+1822.3</f>
        <v>2350.5</v>
      </c>
      <c r="J867" s="2"/>
    </row>
    <row r="868" spans="1:10" s="12" customFormat="1" outlineLevel="2" x14ac:dyDescent="0.25">
      <c r="A868" s="15" t="s">
        <v>47</v>
      </c>
      <c r="B868" s="16" t="s">
        <v>625</v>
      </c>
      <c r="C868" s="16" t="s">
        <v>6</v>
      </c>
      <c r="D868" s="16" t="s">
        <v>48</v>
      </c>
      <c r="E868" s="16" t="s">
        <v>3</v>
      </c>
      <c r="F868" s="16" t="s">
        <v>4</v>
      </c>
      <c r="G868" s="37">
        <f>G869+G874</f>
        <v>0</v>
      </c>
      <c r="H868" s="37">
        <f t="shared" ref="H868:I872" si="397">H869</f>
        <v>1000</v>
      </c>
      <c r="I868" s="37">
        <f t="shared" si="397"/>
        <v>1000</v>
      </c>
      <c r="J868" s="11"/>
    </row>
    <row r="869" spans="1:10" ht="63" outlineLevel="3" x14ac:dyDescent="0.25">
      <c r="A869" s="3" t="s">
        <v>376</v>
      </c>
      <c r="B869" s="4" t="s">
        <v>625</v>
      </c>
      <c r="C869" s="4" t="s">
        <v>6</v>
      </c>
      <c r="D869" s="4" t="s">
        <v>48</v>
      </c>
      <c r="E869" s="4" t="s">
        <v>377</v>
      </c>
      <c r="F869" s="4" t="s">
        <v>4</v>
      </c>
      <c r="G869" s="38">
        <f>G870</f>
        <v>0</v>
      </c>
      <c r="H869" s="38">
        <f t="shared" si="397"/>
        <v>1000</v>
      </c>
      <c r="I869" s="38">
        <f t="shared" si="397"/>
        <v>1000</v>
      </c>
      <c r="J869" s="2"/>
    </row>
    <row r="870" spans="1:10" ht="47.25" outlineLevel="4" x14ac:dyDescent="0.25">
      <c r="A870" s="3" t="s">
        <v>378</v>
      </c>
      <c r="B870" s="4" t="s">
        <v>625</v>
      </c>
      <c r="C870" s="4" t="s">
        <v>6</v>
      </c>
      <c r="D870" s="4" t="s">
        <v>48</v>
      </c>
      <c r="E870" s="4" t="s">
        <v>379</v>
      </c>
      <c r="F870" s="4" t="s">
        <v>4</v>
      </c>
      <c r="G870" s="38">
        <f>G871</f>
        <v>0</v>
      </c>
      <c r="H870" s="38">
        <f t="shared" si="397"/>
        <v>1000</v>
      </c>
      <c r="I870" s="38">
        <f t="shared" si="397"/>
        <v>1000</v>
      </c>
      <c r="J870" s="2"/>
    </row>
    <row r="871" spans="1:10" ht="63" outlineLevel="5" x14ac:dyDescent="0.25">
      <c r="A871" s="3" t="s">
        <v>380</v>
      </c>
      <c r="B871" s="4" t="s">
        <v>625</v>
      </c>
      <c r="C871" s="4" t="s">
        <v>6</v>
      </c>
      <c r="D871" s="4" t="s">
        <v>48</v>
      </c>
      <c r="E871" s="4" t="s">
        <v>381</v>
      </c>
      <c r="F871" s="4" t="s">
        <v>4</v>
      </c>
      <c r="G871" s="38">
        <f>G872</f>
        <v>0</v>
      </c>
      <c r="H871" s="38">
        <f t="shared" si="397"/>
        <v>1000</v>
      </c>
      <c r="I871" s="38">
        <f t="shared" si="397"/>
        <v>1000</v>
      </c>
      <c r="J871" s="2"/>
    </row>
    <row r="872" spans="1:10" ht="63" outlineLevel="6" x14ac:dyDescent="0.25">
      <c r="A872" s="3" t="s">
        <v>382</v>
      </c>
      <c r="B872" s="4" t="s">
        <v>625</v>
      </c>
      <c r="C872" s="4" t="s">
        <v>6</v>
      </c>
      <c r="D872" s="4" t="s">
        <v>48</v>
      </c>
      <c r="E872" s="4" t="s">
        <v>383</v>
      </c>
      <c r="F872" s="4" t="s">
        <v>4</v>
      </c>
      <c r="G872" s="38">
        <f>G873</f>
        <v>0</v>
      </c>
      <c r="H872" s="38">
        <f t="shared" si="397"/>
        <v>1000</v>
      </c>
      <c r="I872" s="38">
        <f t="shared" si="397"/>
        <v>1000</v>
      </c>
      <c r="J872" s="2"/>
    </row>
    <row r="873" spans="1:10" outlineLevel="7" x14ac:dyDescent="0.25">
      <c r="A873" s="3" t="s">
        <v>57</v>
      </c>
      <c r="B873" s="4" t="s">
        <v>625</v>
      </c>
      <c r="C873" s="4" t="s">
        <v>6</v>
      </c>
      <c r="D873" s="4" t="s">
        <v>48</v>
      </c>
      <c r="E873" s="4" t="s">
        <v>383</v>
      </c>
      <c r="F873" s="4" t="s">
        <v>58</v>
      </c>
      <c r="G873" s="38">
        <v>0</v>
      </c>
      <c r="H873" s="38">
        <v>1000</v>
      </c>
      <c r="I873" s="38">
        <v>1000</v>
      </c>
      <c r="J873" s="2"/>
    </row>
    <row r="874" spans="1:10" ht="31.5" hidden="1" outlineLevel="7" x14ac:dyDescent="0.25">
      <c r="A874" s="3" t="s">
        <v>77</v>
      </c>
      <c r="B874" s="4">
        <v>792</v>
      </c>
      <c r="C874" s="4" t="s">
        <v>6</v>
      </c>
      <c r="D874" s="4">
        <v>13</v>
      </c>
      <c r="E874" s="4" t="s">
        <v>78</v>
      </c>
      <c r="F874" s="4" t="s">
        <v>4</v>
      </c>
      <c r="G874" s="38">
        <f>G875</f>
        <v>0</v>
      </c>
      <c r="H874" s="38">
        <f t="shared" ref="H874:I876" si="398">H875</f>
        <v>0</v>
      </c>
      <c r="I874" s="38">
        <f t="shared" si="398"/>
        <v>0</v>
      </c>
      <c r="J874" s="2"/>
    </row>
    <row r="875" spans="1:10" hidden="1" outlineLevel="7" x14ac:dyDescent="0.25">
      <c r="A875" s="3" t="s">
        <v>79</v>
      </c>
      <c r="B875" s="4">
        <v>792</v>
      </c>
      <c r="C875" s="4" t="s">
        <v>6</v>
      </c>
      <c r="D875" s="4">
        <v>13</v>
      </c>
      <c r="E875" s="4" t="s">
        <v>80</v>
      </c>
      <c r="F875" s="4" t="s">
        <v>4</v>
      </c>
      <c r="G875" s="38">
        <f>G876</f>
        <v>0</v>
      </c>
      <c r="H875" s="38">
        <f t="shared" si="398"/>
        <v>0</v>
      </c>
      <c r="I875" s="38">
        <f t="shared" si="398"/>
        <v>0</v>
      </c>
      <c r="J875" s="2"/>
    </row>
    <row r="876" spans="1:10" hidden="1" outlineLevel="7" x14ac:dyDescent="0.25">
      <c r="A876" s="31" t="s">
        <v>723</v>
      </c>
      <c r="B876" s="33">
        <v>792</v>
      </c>
      <c r="C876" s="4" t="s">
        <v>6</v>
      </c>
      <c r="D876" s="4">
        <v>13</v>
      </c>
      <c r="E876" s="4">
        <v>9990010040</v>
      </c>
      <c r="F876" s="4" t="s">
        <v>4</v>
      </c>
      <c r="G876" s="38">
        <f>G877</f>
        <v>0</v>
      </c>
      <c r="H876" s="38">
        <f t="shared" si="398"/>
        <v>0</v>
      </c>
      <c r="I876" s="38">
        <f t="shared" si="398"/>
        <v>0</v>
      </c>
      <c r="J876" s="2"/>
    </row>
    <row r="877" spans="1:10" hidden="1" outlineLevel="7" x14ac:dyDescent="0.25">
      <c r="A877" s="3" t="s">
        <v>57</v>
      </c>
      <c r="B877" s="4">
        <v>792</v>
      </c>
      <c r="C877" s="4" t="s">
        <v>6</v>
      </c>
      <c r="D877" s="4">
        <v>13</v>
      </c>
      <c r="E877" s="4">
        <v>9990010040</v>
      </c>
      <c r="F877" s="4">
        <v>800</v>
      </c>
      <c r="G877" s="38">
        <f>1215-1215</f>
        <v>0</v>
      </c>
      <c r="H877" s="38">
        <v>0</v>
      </c>
      <c r="I877" s="38">
        <v>0</v>
      </c>
      <c r="J877" s="2"/>
    </row>
    <row r="878" spans="1:10" s="10" customFormat="1" ht="47.25" outlineLevel="1" collapsed="1" x14ac:dyDescent="0.25">
      <c r="A878" s="13" t="s">
        <v>637</v>
      </c>
      <c r="B878" s="14" t="s">
        <v>625</v>
      </c>
      <c r="C878" s="14" t="s">
        <v>48</v>
      </c>
      <c r="D878" s="14" t="s">
        <v>2</v>
      </c>
      <c r="E878" s="14" t="s">
        <v>3</v>
      </c>
      <c r="F878" s="14" t="s">
        <v>4</v>
      </c>
      <c r="G878" s="36">
        <f t="shared" ref="G878:G883" si="399">G879</f>
        <v>177.39999999999998</v>
      </c>
      <c r="H878" s="36">
        <f t="shared" ref="H878:I883" si="400">H879</f>
        <v>759.79999999999973</v>
      </c>
      <c r="I878" s="36">
        <f t="shared" si="400"/>
        <v>6567.9999999999991</v>
      </c>
      <c r="J878" s="9"/>
    </row>
    <row r="879" spans="1:10" s="12" customFormat="1" ht="31.5" outlineLevel="2" x14ac:dyDescent="0.25">
      <c r="A879" s="15" t="s">
        <v>638</v>
      </c>
      <c r="B879" s="16" t="s">
        <v>625</v>
      </c>
      <c r="C879" s="16" t="s">
        <v>48</v>
      </c>
      <c r="D879" s="16" t="s">
        <v>6</v>
      </c>
      <c r="E879" s="16" t="s">
        <v>3</v>
      </c>
      <c r="F879" s="16" t="s">
        <v>4</v>
      </c>
      <c r="G879" s="37">
        <f t="shared" si="399"/>
        <v>177.39999999999998</v>
      </c>
      <c r="H879" s="37">
        <f t="shared" si="400"/>
        <v>759.79999999999973</v>
      </c>
      <c r="I879" s="37">
        <f t="shared" si="400"/>
        <v>6567.9999999999991</v>
      </c>
      <c r="J879" s="11"/>
    </row>
    <row r="880" spans="1:10" ht="63" outlineLevel="3" x14ac:dyDescent="0.25">
      <c r="A880" s="3" t="s">
        <v>376</v>
      </c>
      <c r="B880" s="4" t="s">
        <v>625</v>
      </c>
      <c r="C880" s="4" t="s">
        <v>48</v>
      </c>
      <c r="D880" s="4" t="s">
        <v>6</v>
      </c>
      <c r="E880" s="4" t="s">
        <v>377</v>
      </c>
      <c r="F880" s="4" t="s">
        <v>4</v>
      </c>
      <c r="G880" s="38">
        <f t="shared" si="399"/>
        <v>177.39999999999998</v>
      </c>
      <c r="H880" s="38">
        <f t="shared" si="400"/>
        <v>759.79999999999973</v>
      </c>
      <c r="I880" s="38">
        <f t="shared" si="400"/>
        <v>6567.9999999999991</v>
      </c>
      <c r="J880" s="2"/>
    </row>
    <row r="881" spans="1:10" ht="31.5" outlineLevel="4" x14ac:dyDescent="0.25">
      <c r="A881" s="3" t="s">
        <v>639</v>
      </c>
      <c r="B881" s="4" t="s">
        <v>625</v>
      </c>
      <c r="C881" s="4" t="s">
        <v>48</v>
      </c>
      <c r="D881" s="4" t="s">
        <v>6</v>
      </c>
      <c r="E881" s="4" t="s">
        <v>640</v>
      </c>
      <c r="F881" s="4" t="s">
        <v>4</v>
      </c>
      <c r="G881" s="38">
        <f t="shared" si="399"/>
        <v>177.39999999999998</v>
      </c>
      <c r="H881" s="38">
        <f t="shared" si="400"/>
        <v>759.79999999999973</v>
      </c>
      <c r="I881" s="38">
        <f t="shared" si="400"/>
        <v>6567.9999999999991</v>
      </c>
      <c r="J881" s="2"/>
    </row>
    <row r="882" spans="1:10" ht="63" outlineLevel="5" x14ac:dyDescent="0.25">
      <c r="A882" s="3" t="s">
        <v>641</v>
      </c>
      <c r="B882" s="4" t="s">
        <v>625</v>
      </c>
      <c r="C882" s="4" t="s">
        <v>48</v>
      </c>
      <c r="D882" s="4" t="s">
        <v>6</v>
      </c>
      <c r="E882" s="4" t="s">
        <v>642</v>
      </c>
      <c r="F882" s="4" t="s">
        <v>4</v>
      </c>
      <c r="G882" s="38">
        <f t="shared" si="399"/>
        <v>177.39999999999998</v>
      </c>
      <c r="H882" s="38">
        <f t="shared" si="400"/>
        <v>759.79999999999973</v>
      </c>
      <c r="I882" s="38">
        <f t="shared" si="400"/>
        <v>6567.9999999999991</v>
      </c>
      <c r="J882" s="2"/>
    </row>
    <row r="883" spans="1:10" ht="31.5" outlineLevel="6" x14ac:dyDescent="0.25">
      <c r="A883" s="3" t="s">
        <v>643</v>
      </c>
      <c r="B883" s="4" t="s">
        <v>625</v>
      </c>
      <c r="C883" s="4" t="s">
        <v>48</v>
      </c>
      <c r="D883" s="4" t="s">
        <v>6</v>
      </c>
      <c r="E883" s="4" t="s">
        <v>644</v>
      </c>
      <c r="F883" s="4" t="s">
        <v>4</v>
      </c>
      <c r="G883" s="38">
        <f t="shared" si="399"/>
        <v>177.39999999999998</v>
      </c>
      <c r="H883" s="38">
        <f t="shared" si="400"/>
        <v>759.79999999999973</v>
      </c>
      <c r="I883" s="38">
        <f t="shared" si="400"/>
        <v>6567.9999999999991</v>
      </c>
      <c r="J883" s="2"/>
    </row>
    <row r="884" spans="1:10" ht="31.5" outlineLevel="7" x14ac:dyDescent="0.25">
      <c r="A884" s="17" t="s">
        <v>645</v>
      </c>
      <c r="B884" s="18" t="s">
        <v>625</v>
      </c>
      <c r="C884" s="18" t="s">
        <v>48</v>
      </c>
      <c r="D884" s="18" t="s">
        <v>6</v>
      </c>
      <c r="E884" s="18" t="s">
        <v>644</v>
      </c>
      <c r="F884" s="18" t="s">
        <v>646</v>
      </c>
      <c r="G884" s="43">
        <f>430.9+35-288.5</f>
        <v>177.39999999999998</v>
      </c>
      <c r="H884" s="43">
        <f>3670.6+33.7-2944.5</f>
        <v>759.79999999999973</v>
      </c>
      <c r="I884" s="43">
        <f>8371+19.3-1822.3</f>
        <v>6567.9999999999991</v>
      </c>
      <c r="J884" s="2"/>
    </row>
    <row r="885" spans="1:10" s="10" customFormat="1" x14ac:dyDescent="0.25">
      <c r="A885" s="19" t="s">
        <v>647</v>
      </c>
      <c r="B885" s="20"/>
      <c r="C885" s="20"/>
      <c r="D885" s="20"/>
      <c r="E885" s="20"/>
      <c r="F885" s="20"/>
      <c r="G885" s="44">
        <f>G9+G160+G169+G182+G344+G447+G514+G544+G625+G830+G853</f>
        <v>2986703.8739399998</v>
      </c>
      <c r="H885" s="44">
        <f>H9+H160+H169+H182+H344+H447+H514+H544+H625+H830+H853</f>
        <v>2529628.5040000002</v>
      </c>
      <c r="I885" s="44">
        <f>I9+I160+I169+I182+I344+I447+I514+I544+I625+I830+I853</f>
        <v>2215321.0080000004</v>
      </c>
      <c r="J885" s="9"/>
    </row>
    <row r="886" spans="1:10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x14ac:dyDescent="0.25">
      <c r="A887" s="47"/>
      <c r="B887" s="48"/>
      <c r="C887" s="48"/>
      <c r="D887" s="48"/>
      <c r="E887" s="48"/>
      <c r="F887" s="48"/>
      <c r="G887" s="48"/>
      <c r="H887" s="48"/>
      <c r="I887" s="48"/>
      <c r="J887" s="2"/>
    </row>
  </sheetData>
  <mergeCells count="7">
    <mergeCell ref="A7:I7"/>
    <mergeCell ref="A887:I887"/>
    <mergeCell ref="A1:I1"/>
    <mergeCell ref="A2:I2"/>
    <mergeCell ref="A3:I3"/>
    <mergeCell ref="A5:I5"/>
    <mergeCell ref="A6:I6"/>
  </mergeCells>
  <pageMargins left="0.39370078740157483" right="0.27559055118110237" top="0.27559055118110237" bottom="0.31496062992125984" header="0.15748031496062992" footer="0.1574803149606299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C8DDF16EABF74F0F966ED5FC62B62B&lt;/Code&gt;&#10;  &lt;ObjectCode&gt;SQUERY_SVOD_ROSP&lt;/ObjectCode&gt;&#10;  &lt;DocName&gt;Ведомственная структура бюджета (по черновику)&lt;/DocName&gt;&#10;  &lt;VariantName&gt;Ведомственная структура бюджета (по черновику)&lt;/VariantName&gt;&#10;  &lt;VariantLink&gt;22600906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02F6EA-6136-4E26-B02B-35D74C9D84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Тарасова Ольга Владимировна</cp:lastModifiedBy>
  <cp:lastPrinted>2021-08-16T07:22:33Z</cp:lastPrinted>
  <dcterms:created xsi:type="dcterms:W3CDTF">2020-11-13T15:06:29Z</dcterms:created>
  <dcterms:modified xsi:type="dcterms:W3CDTF">2021-10-29T06:27:55Z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бюджета (по черновику)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Ведомственная структура бюджета (по черновику)</vt:lpwstr>
  </property>
  <property fmtid="{D5CDD505-2E9C-101B-9397-08002B2CF9AE}" pid="11" name="Код отчета">
    <vt:lpwstr>C8DDF16EABF74F0F966ED5FC62B62B</vt:lpwstr>
  </property>
  <property fmtid="{D5CDD505-2E9C-101B-9397-08002B2CF9AE}" pid="12" name="Локальная база">
    <vt:lpwstr>не используется</vt:lpwstr>
  </property>
</Properties>
</file>